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120" yWindow="375" windowWidth="20115" windowHeight="7695" tabRatio="827"/>
  </bookViews>
  <sheets>
    <sheet name="APÊNDICE_2 a 5_10_11" sheetId="7" r:id="rId1"/>
    <sheet name="APÊNDICE 6" sheetId="17" r:id="rId2"/>
    <sheet name="APÊNDICE 7" sheetId="18" r:id="rId3"/>
    <sheet name="APÊNDICE 8" sheetId="19" r:id="rId4"/>
    <sheet name="APÊNDICE 9" sheetId="20" r:id="rId5"/>
    <sheet name="APÊNDICE 12" sheetId="16" r:id="rId6"/>
    <sheet name="APÊNDICE 13" sheetId="21" r:id="rId7"/>
    <sheet name="Enviado_atual_ANA" sheetId="11" state="hidden" r:id="rId8"/>
    <sheet name="Resumo 2040" sheetId="12" state="hidden" r:id="rId9"/>
    <sheet name="Abastecimento (rev)" sheetId="14" state="hidden" r:id="rId10"/>
    <sheet name="Indústria" sheetId="4" state="hidden" r:id="rId11"/>
    <sheet name="Mineração" sheetId="6" state="hidden" r:id="rId12"/>
    <sheet name="Pecuária" sheetId="8" state="hidden" r:id="rId13"/>
    <sheet name="Abastecimento_auxiliar" sheetId="2" state="hidden" r:id="rId14"/>
    <sheet name="Indústria_auxiliar" sheetId="3" state="hidden" r:id="rId15"/>
    <sheet name="Mineração_auxiliar" sheetId="5" state="hidden" r:id="rId16"/>
    <sheet name="Pecuária_auxiliar" sheetId="9" state="hidden" r:id="rId17"/>
    <sheet name="Plan1" sheetId="10" state="hidden" r:id="rId18"/>
    <sheet name="Plan2 (3)" sheetId="13" state="hidden" r:id="rId19"/>
    <sheet name="Abastecimento (old)" sheetId="1" state="hidden" r:id="rId20"/>
    <sheet name="Plan2" sheetId="15" state="hidden" r:id="rId21"/>
  </sheets>
  <externalReferences>
    <externalReference r:id="rId22"/>
  </externalReferences>
  <definedNames>
    <definedName name="_xlnm._FilterDatabase" localSheetId="19" hidden="1">'Abastecimento (old)'!$A$1:$G$95</definedName>
    <definedName name="_xlnm._FilterDatabase" localSheetId="9" hidden="1">'Abastecimento (rev)'!$A$2:$G$96</definedName>
    <definedName name="_xlnm._FilterDatabase" localSheetId="13" hidden="1">Abastecimento_auxiliar!$C$3:$D$95</definedName>
    <definedName name="_xlnm._FilterDatabase" localSheetId="14" hidden="1">Indústria_auxiliar!$B$3:$E$121</definedName>
    <definedName name="_xlnm.Print_Area" localSheetId="5">'APÊNDICE 12'!$A$2:$N$18</definedName>
    <definedName name="_xlnm.Print_Area" localSheetId="6">'APÊNDICE 13'!$A$1:$E$36</definedName>
    <definedName name="_xlnm.Print_Area" localSheetId="1">'APÊNDICE 6'!$B$2:$P$11</definedName>
    <definedName name="_xlnm.Print_Area" localSheetId="2">'APÊNDICE 7'!$B$2:$Q$11</definedName>
    <definedName name="_xlnm.Print_Area" localSheetId="3">'APÊNDICE 8'!$A$1:$B$59</definedName>
    <definedName name="_xlnm.Print_Area" localSheetId="4">'APÊNDICE 9'!$A$1:$J$731</definedName>
    <definedName name="_xlnm.Print_Area" localSheetId="0">'APÊNDICE_2 a 5_10_11'!$A$17:$D$115</definedName>
    <definedName name="_xlnm.Print_Area" localSheetId="7">Enviado_atual_ANA!$A$1:$L$17</definedName>
    <definedName name="Z_413C8A05_D50E_4372_B94B_0FF84309410E_.wvu.PrintArea" localSheetId="7" hidden="1">Enviado_atual_ANA!$A$4:$L$16</definedName>
    <definedName name="Z_71503D0E_97D8_44D0_A4B3_A2457E631803_.wvu.PrintArea" localSheetId="7" hidden="1">Enviado_atual_ANA!$A$4:$L$16</definedName>
  </definedNames>
  <calcPr calcId="145621"/>
</workbook>
</file>

<file path=xl/calcChain.xml><?xml version="1.0" encoding="utf-8"?>
<calcChain xmlns="http://schemas.openxmlformats.org/spreadsheetml/2006/main">
  <c r="D129" i="7" l="1"/>
  <c r="E106" i="7" l="1"/>
  <c r="E107" i="7"/>
  <c r="E108" i="7"/>
  <c r="E109" i="7"/>
  <c r="E110" i="7"/>
  <c r="E111" i="7"/>
  <c r="E112" i="7"/>
  <c r="E105" i="7"/>
  <c r="D114" i="7" l="1"/>
  <c r="K8" i="16"/>
  <c r="K9" i="16"/>
  <c r="K10" i="16"/>
  <c r="K11" i="16"/>
  <c r="K12" i="16"/>
  <c r="K13" i="16"/>
  <c r="K14" i="16"/>
  <c r="K15" i="16"/>
  <c r="K7" i="16"/>
  <c r="M7" i="16" s="1"/>
  <c r="L8" i="16"/>
  <c r="L9" i="16"/>
  <c r="L10" i="16"/>
  <c r="L11" i="16"/>
  <c r="L12" i="16"/>
  <c r="L13" i="16"/>
  <c r="L14" i="16"/>
  <c r="L15" i="16"/>
  <c r="L7" i="16"/>
  <c r="Q14" i="14"/>
  <c r="C90" i="7"/>
  <c r="C91" i="7"/>
  <c r="C92" i="7"/>
  <c r="C93" i="7"/>
  <c r="C94" i="7"/>
  <c r="C95" i="7"/>
  <c r="C96" i="7"/>
  <c r="C97" i="7"/>
  <c r="C89" i="7"/>
  <c r="C98" i="7" l="1"/>
  <c r="C13" i="7"/>
  <c r="I15" i="11" l="1"/>
  <c r="Q11" i="18" l="1"/>
  <c r="P11" i="18"/>
  <c r="Q10" i="18"/>
  <c r="P10" i="18"/>
  <c r="Q9" i="18"/>
  <c r="P9" i="18"/>
  <c r="Q8" i="18"/>
  <c r="P8" i="18"/>
  <c r="Q7" i="18"/>
  <c r="P7" i="18"/>
  <c r="Q6" i="18"/>
  <c r="P6" i="18"/>
  <c r="Q5" i="18"/>
  <c r="P5" i="18"/>
  <c r="P11" i="17"/>
  <c r="O11" i="17"/>
  <c r="P10" i="17"/>
  <c r="O10" i="17"/>
  <c r="P9" i="17"/>
  <c r="O9" i="17"/>
  <c r="P8" i="17"/>
  <c r="O8" i="17"/>
  <c r="P7" i="17"/>
  <c r="O7" i="17"/>
  <c r="P6" i="17"/>
  <c r="O6" i="17"/>
  <c r="P5" i="17"/>
  <c r="O5" i="17"/>
  <c r="D106" i="7" l="1"/>
  <c r="D107" i="7"/>
  <c r="D108" i="7"/>
  <c r="D109" i="7"/>
  <c r="D110" i="7"/>
  <c r="D111" i="7"/>
  <c r="D112" i="7"/>
  <c r="D113" i="7"/>
  <c r="D105" i="7"/>
  <c r="C106" i="7"/>
  <c r="C107" i="7"/>
  <c r="C108" i="7"/>
  <c r="C109" i="7"/>
  <c r="C110" i="7"/>
  <c r="C111" i="7"/>
  <c r="C112" i="7"/>
  <c r="C113" i="7"/>
  <c r="C105" i="7"/>
  <c r="C46" i="7" l="1"/>
  <c r="C45" i="7"/>
  <c r="C44" i="7"/>
  <c r="C43" i="7"/>
  <c r="C42" i="7"/>
  <c r="C41" i="7"/>
  <c r="C40" i="7"/>
  <c r="C39" i="7"/>
  <c r="D43" i="7" l="1"/>
  <c r="D44" i="7"/>
  <c r="D45" i="7"/>
  <c r="D39" i="7"/>
  <c r="D40" i="7"/>
  <c r="D41" i="7"/>
  <c r="D42" i="7"/>
  <c r="D46" i="7"/>
  <c r="L16" i="16"/>
  <c r="K16" i="16"/>
  <c r="J15" i="16"/>
  <c r="I15" i="16" s="1"/>
  <c r="G15" i="16"/>
  <c r="H15" i="16" s="1"/>
  <c r="C15" i="16"/>
  <c r="J14" i="16"/>
  <c r="I14" i="16" s="1"/>
  <c r="G14" i="16"/>
  <c r="H14" i="16" s="1"/>
  <c r="E14" i="16"/>
  <c r="F14" i="16" s="1"/>
  <c r="D14" i="16"/>
  <c r="C14" i="16"/>
  <c r="J13" i="16"/>
  <c r="I13" i="16" s="1"/>
  <c r="G13" i="16"/>
  <c r="H13" i="16" s="1"/>
  <c r="F13" i="16"/>
  <c r="E13" i="16"/>
  <c r="D13" i="16"/>
  <c r="C13" i="16"/>
  <c r="M13" i="16" s="1"/>
  <c r="J12" i="16"/>
  <c r="I12" i="16" s="1"/>
  <c r="G12" i="16"/>
  <c r="H12" i="16" s="1"/>
  <c r="E12" i="16"/>
  <c r="F12" i="16" s="1"/>
  <c r="D12" i="16"/>
  <c r="C12" i="16"/>
  <c r="M12" i="16" s="1"/>
  <c r="J11" i="16"/>
  <c r="I11" i="16" s="1"/>
  <c r="G11" i="16"/>
  <c r="H11" i="16" s="1"/>
  <c r="F11" i="16"/>
  <c r="E11" i="16"/>
  <c r="D11" i="16"/>
  <c r="C11" i="16"/>
  <c r="M11" i="16" s="1"/>
  <c r="J10" i="16"/>
  <c r="I10" i="16" s="1"/>
  <c r="G10" i="16"/>
  <c r="H10" i="16" s="1"/>
  <c r="E10" i="16"/>
  <c r="F10" i="16" s="1"/>
  <c r="D10" i="16"/>
  <c r="C10" i="16"/>
  <c r="J9" i="16"/>
  <c r="I9" i="16" s="1"/>
  <c r="G9" i="16"/>
  <c r="H9" i="16" s="1"/>
  <c r="F9" i="16"/>
  <c r="E9" i="16"/>
  <c r="D9" i="16"/>
  <c r="C9" i="16"/>
  <c r="J8" i="16"/>
  <c r="I8" i="16" s="1"/>
  <c r="G8" i="16"/>
  <c r="H8" i="16" s="1"/>
  <c r="E8" i="16"/>
  <c r="F8" i="16" s="1"/>
  <c r="D8" i="16"/>
  <c r="C8" i="16"/>
  <c r="J7" i="16"/>
  <c r="G7" i="16"/>
  <c r="H7" i="16" s="1"/>
  <c r="F7" i="16"/>
  <c r="E7" i="16"/>
  <c r="D7" i="16"/>
  <c r="C7" i="16"/>
  <c r="D14" i="7"/>
  <c r="D48" i="7" l="1"/>
  <c r="M8" i="16"/>
  <c r="M10" i="16"/>
  <c r="M14" i="16"/>
  <c r="N8" i="16"/>
  <c r="M9" i="16"/>
  <c r="N10" i="16"/>
  <c r="N12" i="16"/>
  <c r="N14" i="16"/>
  <c r="N7" i="16"/>
  <c r="N9" i="16"/>
  <c r="N11" i="16"/>
  <c r="N13" i="16"/>
  <c r="J16" i="16"/>
  <c r="C16" i="16"/>
  <c r="G16" i="16"/>
  <c r="F16" i="16"/>
  <c r="H16" i="16"/>
  <c r="I7" i="16"/>
  <c r="I16" i="16" s="1"/>
  <c r="C114" i="7"/>
  <c r="N16" i="16" l="1"/>
  <c r="M16" i="16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I23" i="14" s="1"/>
  <c r="G22" i="14"/>
  <c r="I22" i="14" s="1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3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F83" i="14"/>
  <c r="I82" i="14"/>
  <c r="F82" i="14"/>
  <c r="I81" i="14"/>
  <c r="F81" i="14"/>
  <c r="I80" i="14"/>
  <c r="F80" i="14"/>
  <c r="F79" i="14"/>
  <c r="I78" i="14"/>
  <c r="F78" i="14"/>
  <c r="I77" i="14"/>
  <c r="F77" i="14"/>
  <c r="F76" i="14"/>
  <c r="F75" i="14"/>
  <c r="I74" i="14"/>
  <c r="F74" i="14"/>
  <c r="I73" i="14"/>
  <c r="F73" i="14"/>
  <c r="F72" i="14"/>
  <c r="F71" i="14"/>
  <c r="I70" i="14"/>
  <c r="F70" i="14"/>
  <c r="I69" i="14"/>
  <c r="F69" i="14"/>
  <c r="F68" i="14"/>
  <c r="F67" i="14"/>
  <c r="I66" i="14"/>
  <c r="F66" i="14"/>
  <c r="I65" i="14"/>
  <c r="F65" i="14"/>
  <c r="F64" i="14"/>
  <c r="F63" i="14"/>
  <c r="I62" i="14"/>
  <c r="F62" i="14"/>
  <c r="I61" i="14"/>
  <c r="F61" i="14"/>
  <c r="F60" i="14"/>
  <c r="I59" i="14"/>
  <c r="F59" i="14"/>
  <c r="I58" i="14"/>
  <c r="F58" i="14"/>
  <c r="I57" i="14"/>
  <c r="F57" i="14"/>
  <c r="F56" i="14"/>
  <c r="I55" i="14"/>
  <c r="F55" i="14"/>
  <c r="I54" i="14"/>
  <c r="F54" i="14"/>
  <c r="I53" i="14"/>
  <c r="F53" i="14"/>
  <c r="F52" i="14"/>
  <c r="F51" i="14"/>
  <c r="I50" i="14"/>
  <c r="F50" i="14"/>
  <c r="I49" i="14"/>
  <c r="F49" i="14"/>
  <c r="F48" i="14"/>
  <c r="F47" i="14"/>
  <c r="I46" i="14"/>
  <c r="F46" i="14"/>
  <c r="I45" i="14"/>
  <c r="F45" i="14"/>
  <c r="F44" i="14"/>
  <c r="F43" i="14"/>
  <c r="I42" i="14"/>
  <c r="F42" i="14"/>
  <c r="I41" i="14"/>
  <c r="F41" i="14"/>
  <c r="F40" i="14"/>
  <c r="F39" i="14"/>
  <c r="I38" i="14"/>
  <c r="F38" i="14"/>
  <c r="I37" i="14"/>
  <c r="F37" i="14"/>
  <c r="F36" i="14"/>
  <c r="F35" i="14"/>
  <c r="I34" i="14"/>
  <c r="F34" i="14"/>
  <c r="I33" i="14"/>
  <c r="F33" i="14"/>
  <c r="F32" i="14"/>
  <c r="F31" i="14"/>
  <c r="I30" i="14"/>
  <c r="F30" i="14"/>
  <c r="I29" i="14"/>
  <c r="F29" i="14"/>
  <c r="M28" i="14"/>
  <c r="I28" i="14"/>
  <c r="F28" i="14"/>
  <c r="F27" i="14"/>
  <c r="F26" i="14"/>
  <c r="F25" i="14"/>
  <c r="I24" i="14"/>
  <c r="F24" i="14"/>
  <c r="F23" i="14"/>
  <c r="F22" i="14"/>
  <c r="I21" i="14"/>
  <c r="F21" i="14"/>
  <c r="F20" i="14"/>
  <c r="I19" i="14"/>
  <c r="F19" i="14"/>
  <c r="F18" i="14"/>
  <c r="F17" i="14"/>
  <c r="F16" i="14"/>
  <c r="N15" i="14"/>
  <c r="F15" i="14"/>
  <c r="I14" i="14"/>
  <c r="F14" i="14"/>
  <c r="P13" i="14"/>
  <c r="M13" i="14"/>
  <c r="F13" i="14"/>
  <c r="O7" i="14" s="1"/>
  <c r="P12" i="14"/>
  <c r="O12" i="14"/>
  <c r="M12" i="14"/>
  <c r="F12" i="14"/>
  <c r="P11" i="14"/>
  <c r="M11" i="14"/>
  <c r="F11" i="14"/>
  <c r="P10" i="14"/>
  <c r="O10" i="14"/>
  <c r="M10" i="14"/>
  <c r="F10" i="14"/>
  <c r="P9" i="14"/>
  <c r="O9" i="14"/>
  <c r="M9" i="14"/>
  <c r="F9" i="14"/>
  <c r="P8" i="14"/>
  <c r="F8" i="14"/>
  <c r="S7" i="14"/>
  <c r="S8" i="14" s="1"/>
  <c r="S9" i="14" s="1"/>
  <c r="S10" i="14" s="1"/>
  <c r="S11" i="14" s="1"/>
  <c r="S12" i="14" s="1"/>
  <c r="S13" i="14" s="1"/>
  <c r="P7" i="14"/>
  <c r="F7" i="14"/>
  <c r="S6" i="14"/>
  <c r="P6" i="14"/>
  <c r="F6" i="14"/>
  <c r="F5" i="14"/>
  <c r="I5" i="14" s="1"/>
  <c r="F4" i="14"/>
  <c r="F3" i="14"/>
  <c r="M194" i="13"/>
  <c r="G194" i="13"/>
  <c r="M193" i="13"/>
  <c r="G193" i="13"/>
  <c r="M191" i="13"/>
  <c r="G191" i="13"/>
  <c r="M188" i="13"/>
  <c r="G188" i="13"/>
  <c r="M183" i="13"/>
  <c r="G183" i="13"/>
  <c r="M181" i="13"/>
  <c r="G181" i="13"/>
  <c r="M180" i="13"/>
  <c r="G180" i="13"/>
  <c r="M179" i="13"/>
  <c r="G179" i="13"/>
  <c r="M178" i="13"/>
  <c r="G178" i="13"/>
  <c r="M176" i="13"/>
  <c r="G176" i="13"/>
  <c r="M174" i="13"/>
  <c r="G174" i="13"/>
  <c r="M173" i="13"/>
  <c r="G173" i="13"/>
  <c r="M172" i="13"/>
  <c r="G172" i="13"/>
  <c r="M171" i="13"/>
  <c r="G171" i="13"/>
  <c r="M169" i="13"/>
  <c r="G169" i="13"/>
  <c r="M167" i="13"/>
  <c r="G167" i="13"/>
  <c r="M166" i="13"/>
  <c r="G166" i="13"/>
  <c r="M164" i="13"/>
  <c r="G164" i="13"/>
  <c r="M163" i="13"/>
  <c r="G163" i="13"/>
  <c r="M162" i="13"/>
  <c r="G162" i="13"/>
  <c r="M160" i="13"/>
  <c r="G160" i="13"/>
  <c r="M155" i="13"/>
  <c r="G155" i="13"/>
  <c r="M153" i="13"/>
  <c r="G153" i="13"/>
  <c r="M150" i="13"/>
  <c r="G150" i="13"/>
  <c r="M144" i="13"/>
  <c r="G144" i="13"/>
  <c r="M140" i="13"/>
  <c r="G140" i="13"/>
  <c r="M136" i="13"/>
  <c r="G136" i="13"/>
  <c r="M133" i="13"/>
  <c r="G133" i="13"/>
  <c r="M131" i="13"/>
  <c r="G131" i="13"/>
  <c r="M128" i="13"/>
  <c r="G128" i="13"/>
  <c r="M126" i="13"/>
  <c r="G126" i="13"/>
  <c r="M125" i="13"/>
  <c r="G125" i="13"/>
  <c r="M123" i="13"/>
  <c r="G123" i="13"/>
  <c r="M122" i="13"/>
  <c r="G122" i="13"/>
  <c r="M120" i="13"/>
  <c r="G120" i="13"/>
  <c r="M116" i="13"/>
  <c r="G116" i="13"/>
  <c r="M115" i="13"/>
  <c r="G115" i="13"/>
  <c r="M114" i="13"/>
  <c r="G114" i="13"/>
  <c r="M112" i="13"/>
  <c r="G112" i="13"/>
  <c r="M110" i="13"/>
  <c r="G110" i="13"/>
  <c r="M106" i="13"/>
  <c r="G106" i="13"/>
  <c r="M105" i="13"/>
  <c r="G105" i="13"/>
  <c r="M102" i="13"/>
  <c r="G102" i="13"/>
  <c r="M100" i="13"/>
  <c r="G100" i="13"/>
  <c r="M98" i="13"/>
  <c r="G98" i="13"/>
  <c r="M96" i="13"/>
  <c r="G96" i="13"/>
  <c r="M95" i="13"/>
  <c r="G95" i="13"/>
  <c r="M94" i="13"/>
  <c r="G94" i="13"/>
  <c r="M92" i="13"/>
  <c r="G92" i="13"/>
  <c r="M91" i="13"/>
  <c r="G91" i="13"/>
  <c r="M89" i="13"/>
  <c r="G89" i="13"/>
  <c r="M88" i="13"/>
  <c r="G88" i="13"/>
  <c r="M86" i="13"/>
  <c r="G86" i="13"/>
  <c r="M84" i="13"/>
  <c r="G84" i="13"/>
  <c r="M83" i="13"/>
  <c r="G83" i="13"/>
  <c r="M81" i="13"/>
  <c r="G81" i="13"/>
  <c r="M80" i="13"/>
  <c r="G80" i="13"/>
  <c r="M79" i="13"/>
  <c r="G79" i="13"/>
  <c r="M77" i="13"/>
  <c r="G77" i="13"/>
  <c r="M76" i="13"/>
  <c r="G76" i="13"/>
  <c r="M73" i="13"/>
  <c r="G73" i="13"/>
  <c r="M72" i="13"/>
  <c r="G72" i="13"/>
  <c r="M69" i="13"/>
  <c r="G69" i="13"/>
  <c r="M67" i="13"/>
  <c r="G67" i="13"/>
  <c r="M65" i="13"/>
  <c r="G65" i="13"/>
  <c r="M63" i="13"/>
  <c r="G63" i="13"/>
  <c r="M61" i="13"/>
  <c r="G61" i="13"/>
  <c r="M59" i="13"/>
  <c r="G59" i="13"/>
  <c r="M57" i="13"/>
  <c r="G57" i="13"/>
  <c r="M56" i="13"/>
  <c r="G56" i="13"/>
  <c r="M54" i="13"/>
  <c r="G54" i="13"/>
  <c r="M51" i="13"/>
  <c r="G51" i="13"/>
  <c r="M49" i="13"/>
  <c r="G49" i="13"/>
  <c r="M47" i="13"/>
  <c r="G47" i="13"/>
  <c r="M45" i="13"/>
  <c r="G45" i="13"/>
  <c r="M42" i="13"/>
  <c r="G42" i="13"/>
  <c r="M40" i="13"/>
  <c r="G40" i="13"/>
  <c r="M35" i="13"/>
  <c r="G35" i="13"/>
  <c r="M32" i="13"/>
  <c r="G32" i="13"/>
  <c r="M30" i="13"/>
  <c r="G30" i="13"/>
  <c r="M27" i="13"/>
  <c r="G27" i="13"/>
  <c r="M26" i="13"/>
  <c r="G26" i="13"/>
  <c r="M25" i="13"/>
  <c r="G25" i="13"/>
  <c r="M24" i="13"/>
  <c r="G24" i="13"/>
  <c r="M22" i="13"/>
  <c r="G22" i="13"/>
  <c r="M17" i="13"/>
  <c r="G17" i="13"/>
  <c r="M16" i="13"/>
  <c r="G16" i="13"/>
  <c r="M15" i="13"/>
  <c r="G15" i="13"/>
  <c r="M14" i="13"/>
  <c r="G14" i="13"/>
  <c r="M10" i="13"/>
  <c r="G10" i="13"/>
  <c r="M8" i="13"/>
  <c r="G8" i="13"/>
  <c r="M5" i="13"/>
  <c r="G5" i="13"/>
  <c r="P15" i="14" l="1"/>
  <c r="M27" i="14"/>
  <c r="B14" i="12" s="1"/>
  <c r="I6" i="14"/>
  <c r="I4" i="14"/>
  <c r="I8" i="14"/>
  <c r="I15" i="14"/>
  <c r="I20" i="14"/>
  <c r="I3" i="14"/>
  <c r="I18" i="14"/>
  <c r="I7" i="14"/>
  <c r="I9" i="14"/>
  <c r="M8" i="14"/>
  <c r="I27" i="14"/>
  <c r="I10" i="14"/>
  <c r="I11" i="14"/>
  <c r="I12" i="14"/>
  <c r="I17" i="14"/>
  <c r="I16" i="14"/>
  <c r="I32" i="14"/>
  <c r="I36" i="14"/>
  <c r="I40" i="14"/>
  <c r="I44" i="14"/>
  <c r="I48" i="14"/>
  <c r="M24" i="14" s="1"/>
  <c r="Q11" i="14" s="1"/>
  <c r="B11" i="12" s="1"/>
  <c r="D11" i="7" s="1"/>
  <c r="O11" i="14"/>
  <c r="I52" i="14"/>
  <c r="I56" i="14"/>
  <c r="I60" i="14"/>
  <c r="I64" i="14"/>
  <c r="I68" i="14"/>
  <c r="I72" i="14"/>
  <c r="I76" i="14"/>
  <c r="I25" i="14"/>
  <c r="I31" i="14"/>
  <c r="I35" i="14"/>
  <c r="I39" i="14"/>
  <c r="I43" i="14"/>
  <c r="I47" i="14"/>
  <c r="M23" i="14" s="1"/>
  <c r="Q10" i="14" s="1"/>
  <c r="B10" i="12" s="1"/>
  <c r="D10" i="7" s="1"/>
  <c r="I51" i="14"/>
  <c r="I63" i="14"/>
  <c r="O13" i="14"/>
  <c r="I67" i="14"/>
  <c r="I71" i="14"/>
  <c r="I75" i="14"/>
  <c r="I79" i="14"/>
  <c r="H97" i="14"/>
  <c r="G7" i="7"/>
  <c r="G8" i="7"/>
  <c r="G9" i="7"/>
  <c r="G10" i="7"/>
  <c r="G11" i="7"/>
  <c r="G12" i="7"/>
  <c r="G13" i="7"/>
  <c r="G14" i="7"/>
  <c r="G6" i="7"/>
  <c r="C57" i="7" l="1"/>
  <c r="H6" i="7"/>
  <c r="D57" i="7" s="1"/>
  <c r="C62" i="7"/>
  <c r="H11" i="7"/>
  <c r="D62" i="7" s="1"/>
  <c r="C58" i="7"/>
  <c r="H7" i="7"/>
  <c r="D58" i="7" s="1"/>
  <c r="C65" i="7"/>
  <c r="H14" i="7"/>
  <c r="D65" i="7" s="1"/>
  <c r="F129" i="7" s="1"/>
  <c r="C61" i="7"/>
  <c r="H10" i="7"/>
  <c r="C64" i="7"/>
  <c r="H13" i="7"/>
  <c r="D64" i="7" s="1"/>
  <c r="F128" i="7" s="1"/>
  <c r="C60" i="7"/>
  <c r="H9" i="7"/>
  <c r="D60" i="7" s="1"/>
  <c r="C63" i="7"/>
  <c r="H12" i="7"/>
  <c r="D63" i="7" s="1"/>
  <c r="C59" i="7"/>
  <c r="H8" i="7"/>
  <c r="D59" i="7" s="1"/>
  <c r="M25" i="14"/>
  <c r="Q12" i="14" s="1"/>
  <c r="B12" i="12" s="1"/>
  <c r="D12" i="7" s="1"/>
  <c r="M7" i="14"/>
  <c r="M6" i="14"/>
  <c r="M15" i="14" s="1"/>
  <c r="M19" i="14"/>
  <c r="Q6" i="14" s="1"/>
  <c r="B6" i="12" s="1"/>
  <c r="D6" i="7" s="1"/>
  <c r="O6" i="14"/>
  <c r="M26" i="14"/>
  <c r="Q13" i="14" s="1"/>
  <c r="B13" i="12" s="1"/>
  <c r="D13" i="7" s="1"/>
  <c r="I13" i="14"/>
  <c r="M20" i="14" s="1"/>
  <c r="Q7" i="14" s="1"/>
  <c r="B7" i="12" s="1"/>
  <c r="D7" i="7" s="1"/>
  <c r="G97" i="14"/>
  <c r="M22" i="14"/>
  <c r="Q9" i="14" s="1"/>
  <c r="B9" i="12" s="1"/>
  <c r="D9" i="7" s="1"/>
  <c r="I26" i="14"/>
  <c r="M21" i="14" s="1"/>
  <c r="Q8" i="14" s="1"/>
  <c r="B8" i="12" s="1"/>
  <c r="D8" i="7" s="1"/>
  <c r="O8" i="14"/>
  <c r="J14" i="7"/>
  <c r="D81" i="7" s="1"/>
  <c r="J13" i="7"/>
  <c r="D80" i="7" s="1"/>
  <c r="J12" i="7"/>
  <c r="D79" i="7" s="1"/>
  <c r="J11" i="7"/>
  <c r="D78" i="7" s="1"/>
  <c r="J10" i="7"/>
  <c r="D77" i="7" s="1"/>
  <c r="J9" i="7"/>
  <c r="D76" i="7" s="1"/>
  <c r="J8" i="7"/>
  <c r="D75" i="7" s="1"/>
  <c r="J7" i="7"/>
  <c r="D74" i="7" s="1"/>
  <c r="J6" i="7"/>
  <c r="D61" i="7"/>
  <c r="F125" i="7" s="1"/>
  <c r="E14" i="7"/>
  <c r="E13" i="7"/>
  <c r="E12" i="7"/>
  <c r="E11" i="7"/>
  <c r="E10" i="7"/>
  <c r="E9" i="7"/>
  <c r="E8" i="7"/>
  <c r="E7" i="7"/>
  <c r="E6" i="7"/>
  <c r="C14" i="7"/>
  <c r="C12" i="7"/>
  <c r="C11" i="7"/>
  <c r="C10" i="7"/>
  <c r="C9" i="7"/>
  <c r="C8" i="7"/>
  <c r="C7" i="7"/>
  <c r="C6" i="7"/>
  <c r="K15" i="7"/>
  <c r="L15" i="7"/>
  <c r="F15" i="12"/>
  <c r="E14" i="12"/>
  <c r="D14" i="12"/>
  <c r="C14" i="12"/>
  <c r="E13" i="12"/>
  <c r="D13" i="12"/>
  <c r="C13" i="12"/>
  <c r="E12" i="12"/>
  <c r="D12" i="12"/>
  <c r="C12" i="12"/>
  <c r="E11" i="12"/>
  <c r="D11" i="12"/>
  <c r="C11" i="12"/>
  <c r="E10" i="12"/>
  <c r="D10" i="12"/>
  <c r="C10" i="12"/>
  <c r="E9" i="12"/>
  <c r="D9" i="12"/>
  <c r="C9" i="12"/>
  <c r="E8" i="12"/>
  <c r="D8" i="12"/>
  <c r="C8" i="12"/>
  <c r="E7" i="12"/>
  <c r="D7" i="12"/>
  <c r="C7" i="12"/>
  <c r="E6" i="12"/>
  <c r="E15" i="12" s="1"/>
  <c r="D6" i="12"/>
  <c r="D15" i="12" s="1"/>
  <c r="C6" i="12"/>
  <c r="C15" i="12" s="1"/>
  <c r="I16" i="11"/>
  <c r="F127" i="7" l="1"/>
  <c r="F126" i="7"/>
  <c r="C66" i="7"/>
  <c r="F123" i="7"/>
  <c r="F124" i="7"/>
  <c r="F122" i="7"/>
  <c r="F7" i="7"/>
  <c r="D122" i="7" s="1"/>
  <c r="F11" i="7"/>
  <c r="F8" i="7"/>
  <c r="D123" i="7" s="1"/>
  <c r="F9" i="7"/>
  <c r="F13" i="7"/>
  <c r="D128" i="7" s="1"/>
  <c r="F12" i="7"/>
  <c r="D127" i="7" s="1"/>
  <c r="F6" i="7"/>
  <c r="D121" i="7" s="1"/>
  <c r="F10" i="7"/>
  <c r="D125" i="7" s="1"/>
  <c r="F14" i="7"/>
  <c r="D126" i="7"/>
  <c r="I6" i="7"/>
  <c r="C73" i="7" s="1"/>
  <c r="E121" i="7" s="1"/>
  <c r="D73" i="7"/>
  <c r="D82" i="7" s="1"/>
  <c r="R6" i="14"/>
  <c r="R7" i="14" s="1"/>
  <c r="R8" i="14" s="1"/>
  <c r="R9" i="14" s="1"/>
  <c r="R10" i="14" s="1"/>
  <c r="R11" i="14" s="1"/>
  <c r="R12" i="14" s="1"/>
  <c r="R13" i="14" s="1"/>
  <c r="Q15" i="14"/>
  <c r="I97" i="14"/>
  <c r="O15" i="14"/>
  <c r="D66" i="7"/>
  <c r="G15" i="7"/>
  <c r="E15" i="7"/>
  <c r="C15" i="7"/>
  <c r="F121" i="7" l="1"/>
  <c r="F130" i="7" s="1"/>
  <c r="F134" i="7"/>
  <c r="F136" i="7" s="1"/>
  <c r="C121" i="7"/>
  <c r="D124" i="7"/>
  <c r="D134" i="7" s="1"/>
  <c r="D136" i="7" s="1"/>
  <c r="F15" i="7"/>
  <c r="H13" i="10"/>
  <c r="G13" i="10"/>
  <c r="I14" i="7" l="1"/>
  <c r="I13" i="7"/>
  <c r="I12" i="7"/>
  <c r="I11" i="7"/>
  <c r="I10" i="7"/>
  <c r="I9" i="7"/>
  <c r="I8" i="7"/>
  <c r="I7" i="7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F196" i="9"/>
  <c r="E196" i="9"/>
  <c r="C76" i="7" l="1"/>
  <c r="E124" i="7" s="1"/>
  <c r="C124" i="7"/>
  <c r="C78" i="7"/>
  <c r="E126" i="7" s="1"/>
  <c r="C126" i="7"/>
  <c r="C80" i="7"/>
  <c r="E128" i="7" s="1"/>
  <c r="C128" i="7"/>
  <c r="C77" i="7"/>
  <c r="E125" i="7" s="1"/>
  <c r="C125" i="7"/>
  <c r="C81" i="7"/>
  <c r="E129" i="7" s="1"/>
  <c r="C129" i="7"/>
  <c r="C74" i="7"/>
  <c r="E122" i="7" s="1"/>
  <c r="C122" i="7"/>
  <c r="C134" i="7" s="1"/>
  <c r="C136" i="7" s="1"/>
  <c r="C75" i="7"/>
  <c r="E123" i="7" s="1"/>
  <c r="C123" i="7"/>
  <c r="C79" i="7"/>
  <c r="E127" i="7" s="1"/>
  <c r="C127" i="7"/>
  <c r="J15" i="7"/>
  <c r="I15" i="7"/>
  <c r="C130" i="7" s="1"/>
  <c r="E20" i="8"/>
  <c r="E134" i="7" l="1"/>
  <c r="E136" i="7" s="1"/>
  <c r="E130" i="7"/>
  <c r="C82" i="7"/>
  <c r="H15" i="7"/>
  <c r="G93" i="1"/>
  <c r="G95" i="1"/>
  <c r="G94" i="1"/>
  <c r="G92" i="1"/>
  <c r="G91" i="1"/>
  <c r="G90" i="1"/>
  <c r="G89" i="1"/>
  <c r="G88" i="1"/>
  <c r="G87" i="1"/>
  <c r="G86" i="1"/>
  <c r="G85" i="1"/>
  <c r="G84" i="1"/>
  <c r="G83" i="1"/>
  <c r="F123" i="5" l="1"/>
  <c r="E123" i="5"/>
  <c r="F123" i="3"/>
  <c r="E123" i="3"/>
  <c r="D97" i="2"/>
  <c r="E19" i="6" l="1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20" i="6" l="1"/>
  <c r="E20" i="4" l="1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F62" i="1" l="1"/>
  <c r="G62" i="1" s="1"/>
  <c r="F34" i="1"/>
  <c r="G34" i="1" s="1"/>
  <c r="F2" i="1"/>
  <c r="G2" i="1" s="1"/>
  <c r="F12" i="1"/>
  <c r="G12" i="1" s="1"/>
  <c r="F25" i="1"/>
  <c r="G25" i="1" s="1"/>
  <c r="F3" i="1"/>
  <c r="G3" i="1" s="1"/>
  <c r="F63" i="1"/>
  <c r="G63" i="1" s="1"/>
  <c r="F48" i="1"/>
  <c r="G48" i="1" s="1"/>
  <c r="F51" i="1"/>
  <c r="G51" i="1" s="1"/>
  <c r="F64" i="1"/>
  <c r="G64" i="1" s="1"/>
  <c r="F52" i="1"/>
  <c r="G52" i="1" s="1"/>
  <c r="F65" i="1"/>
  <c r="G65" i="1" s="1"/>
  <c r="F35" i="1"/>
  <c r="G35" i="1" s="1"/>
  <c r="F66" i="1"/>
  <c r="G66" i="1" s="1"/>
  <c r="F67" i="1"/>
  <c r="G67" i="1" s="1"/>
  <c r="F53" i="1"/>
  <c r="G53" i="1" s="1"/>
  <c r="F68" i="1"/>
  <c r="G68" i="1" s="1"/>
  <c r="F36" i="1"/>
  <c r="G36" i="1" s="1"/>
  <c r="F13" i="1"/>
  <c r="G13" i="1" s="1"/>
  <c r="F26" i="1"/>
  <c r="G26" i="1" s="1"/>
  <c r="F69" i="1"/>
  <c r="G69" i="1" s="1"/>
  <c r="F70" i="1"/>
  <c r="G70" i="1" s="1"/>
  <c r="F37" i="1"/>
  <c r="G37" i="1" s="1"/>
  <c r="F71" i="1"/>
  <c r="G71" i="1" s="1"/>
  <c r="F14" i="1"/>
  <c r="G14" i="1" s="1"/>
  <c r="F54" i="1"/>
  <c r="G54" i="1" s="1"/>
  <c r="F72" i="1"/>
  <c r="G72" i="1" s="1"/>
  <c r="F55" i="1"/>
  <c r="G55" i="1" s="1"/>
  <c r="F4" i="1"/>
  <c r="G4" i="1" s="1"/>
  <c r="F27" i="1"/>
  <c r="G27" i="1" s="1"/>
  <c r="F56" i="1"/>
  <c r="G56" i="1" s="1"/>
  <c r="F73" i="1"/>
  <c r="G73" i="1" s="1"/>
  <c r="F15" i="1"/>
  <c r="G15" i="1" s="1"/>
  <c r="F16" i="1"/>
  <c r="G16" i="1" s="1"/>
  <c r="F49" i="1"/>
  <c r="G49" i="1" s="1"/>
  <c r="F57" i="1"/>
  <c r="G57" i="1" s="1"/>
  <c r="F74" i="1"/>
  <c r="G74" i="1" s="1"/>
  <c r="F17" i="1"/>
  <c r="G17" i="1" s="1"/>
  <c r="F28" i="1"/>
  <c r="G28" i="1" s="1"/>
  <c r="F38" i="1"/>
  <c r="G38" i="1" s="1"/>
  <c r="F18" i="1"/>
  <c r="G18" i="1" s="1"/>
  <c r="F39" i="1"/>
  <c r="G39" i="1" s="1"/>
  <c r="F40" i="1"/>
  <c r="G40" i="1" s="1"/>
  <c r="F5" i="1"/>
  <c r="G5" i="1" s="1"/>
  <c r="F6" i="1"/>
  <c r="G6" i="1" s="1"/>
  <c r="F19" i="1"/>
  <c r="G19" i="1" s="1"/>
  <c r="F58" i="1"/>
  <c r="G58" i="1" s="1"/>
  <c r="F7" i="1"/>
  <c r="G7" i="1" s="1"/>
  <c r="F8" i="1"/>
  <c r="G8" i="1" s="1"/>
  <c r="F29" i="1"/>
  <c r="G29" i="1" s="1"/>
  <c r="F75" i="1"/>
  <c r="G75" i="1" s="1"/>
  <c r="F9" i="1"/>
  <c r="G9" i="1" s="1"/>
  <c r="F30" i="1"/>
  <c r="G30" i="1" s="1"/>
  <c r="F10" i="1"/>
  <c r="G10" i="1" s="1"/>
  <c r="F20" i="1"/>
  <c r="G20" i="1" s="1"/>
  <c r="F21" i="1"/>
  <c r="G21" i="1" s="1"/>
  <c r="F31" i="1"/>
  <c r="G31" i="1" s="1"/>
  <c r="F76" i="1"/>
  <c r="G76" i="1" s="1"/>
  <c r="F46" i="1"/>
  <c r="G46" i="1" s="1"/>
  <c r="F50" i="1"/>
  <c r="G50" i="1" s="1"/>
  <c r="F77" i="1"/>
  <c r="G77" i="1" s="1"/>
  <c r="F59" i="1"/>
  <c r="G59" i="1" s="1"/>
  <c r="F78" i="1"/>
  <c r="G78" i="1" s="1"/>
  <c r="F79" i="1"/>
  <c r="G79" i="1" s="1"/>
  <c r="F80" i="1"/>
  <c r="G80" i="1" s="1"/>
  <c r="F60" i="1"/>
  <c r="G60" i="1" s="1"/>
  <c r="F41" i="1"/>
  <c r="G41" i="1" s="1"/>
  <c r="F81" i="1"/>
  <c r="G81" i="1" s="1"/>
  <c r="F42" i="1"/>
  <c r="G42" i="1" s="1"/>
  <c r="F43" i="1"/>
  <c r="G43" i="1" s="1"/>
  <c r="F44" i="1"/>
  <c r="G44" i="1" s="1"/>
  <c r="F82" i="1"/>
  <c r="G82" i="1" s="1"/>
  <c r="F22" i="1"/>
  <c r="G22" i="1" s="1"/>
  <c r="F32" i="1"/>
  <c r="G32" i="1" s="1"/>
  <c r="F45" i="1"/>
  <c r="G45" i="1" s="1"/>
  <c r="F23" i="1"/>
  <c r="G23" i="1" s="1"/>
  <c r="F33" i="1"/>
  <c r="G33" i="1" s="1"/>
  <c r="F61" i="1"/>
  <c r="G61" i="1" s="1"/>
  <c r="F24" i="1"/>
  <c r="G24" i="1" s="1"/>
  <c r="F11" i="1"/>
  <c r="G11" i="1" s="1"/>
  <c r="F47" i="1"/>
  <c r="G47" i="1" s="1"/>
  <c r="G96" i="1" l="1"/>
  <c r="B15" i="12" l="1"/>
  <c r="D15" i="7"/>
  <c r="D130" i="7" s="1"/>
</calcChain>
</file>

<file path=xl/sharedStrings.xml><?xml version="1.0" encoding="utf-8"?>
<sst xmlns="http://schemas.openxmlformats.org/spreadsheetml/2006/main" count="4193" uniqueCount="495">
  <si>
    <t>Areal</t>
  </si>
  <si>
    <t>Barra do Piraí</t>
  </si>
  <si>
    <t>Barra Mansa</t>
  </si>
  <si>
    <t>Bom Jardim</t>
  </si>
  <si>
    <t>Cambuci</t>
  </si>
  <si>
    <t>Campos dos Goytacazes</t>
  </si>
  <si>
    <t>Cantagalo</t>
  </si>
  <si>
    <t>Cardoso Moreira</t>
  </si>
  <si>
    <t>Carmo</t>
  </si>
  <si>
    <t>Comendador Levy Gasparian</t>
  </si>
  <si>
    <t>Cordeiro</t>
  </si>
  <si>
    <t>Duas Barras</t>
  </si>
  <si>
    <t>Engenheiro Paulo de Frontin</t>
  </si>
  <si>
    <t>Italva</t>
  </si>
  <si>
    <t>Itaocara</t>
  </si>
  <si>
    <t>Itaperuna</t>
  </si>
  <si>
    <t>Itatiaia</t>
  </si>
  <si>
    <t>Laje do Muriaé</t>
  </si>
  <si>
    <t>Macuco</t>
  </si>
  <si>
    <t>Mendes</t>
  </si>
  <si>
    <t>Miguel Pereira</t>
  </si>
  <si>
    <t>Miracema</t>
  </si>
  <si>
    <t>Natividade</t>
  </si>
  <si>
    <t>Nova Friburgo</t>
  </si>
  <si>
    <t>Paraíba do Sul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</si>
  <si>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</si>
  <si>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</si>
  <si>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</si>
  <si>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</si>
  <si>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</si>
  <si>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</si>
  <si>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</si>
  <si>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Resende</t>
  </si>
  <si>
    <t>Rio Claro</t>
  </si>
  <si>
    <t>Rio das Flores</t>
  </si>
  <si>
    <t>Santa Maria Madalena</t>
  </si>
  <si>
    <t>Santo Antônio de Pádua</t>
  </si>
  <si>
    <t>São Fidélis</t>
  </si>
  <si>
    <t>São Francisco de Itabapoana</t>
  </si>
  <si>
    <t>São João da Barra</t>
  </si>
  <si>
    <t>São José de Ubá</t>
  </si>
  <si>
    <t>São José do Vale do Rio Preto</t>
  </si>
  <si>
    <t>São Sebastião do Alto</t>
  </si>
  <si>
    <t>Sapucaia</t>
  </si>
  <si>
    <t>Sumidouro</t>
  </si>
  <si>
    <t>Teresópolis</t>
  </si>
  <si>
    <t>Trajano de Morais</t>
  </si>
  <si>
    <t>Três Rios</t>
  </si>
  <si>
    <t>Valença</t>
  </si>
  <si>
    <t>Varre-Sai</t>
  </si>
  <si>
    <t>Vassouras</t>
  </si>
  <si>
    <t>Volta Redonda</t>
  </si>
  <si>
    <t>Aperibé</t>
  </si>
  <si>
    <t>Carapebus</t>
  </si>
  <si>
    <t>Quissamã</t>
  </si>
  <si>
    <t>Conceição de Macabu</t>
  </si>
  <si>
    <t>Itaguaí</t>
  </si>
  <si>
    <t>Japeri</t>
  </si>
  <si>
    <t>Mangaratiba</t>
  </si>
  <si>
    <t>Paracambi</t>
  </si>
  <si>
    <t>Queimados</t>
  </si>
  <si>
    <t>Seropédica</t>
  </si>
  <si>
    <t>Área Total</t>
  </si>
  <si>
    <t>Área na Bacia</t>
  </si>
  <si>
    <t>Área no trecho</t>
  </si>
  <si>
    <t>Trecho</t>
  </si>
  <si>
    <t>Município</t>
  </si>
  <si>
    <t>Abastecimento Humano</t>
  </si>
  <si>
    <t>Indústria</t>
  </si>
  <si>
    <t>Mineração</t>
  </si>
  <si>
    <t>% Área no trecho</t>
  </si>
  <si>
    <t>RH</t>
  </si>
  <si>
    <t>UHP</t>
  </si>
  <si>
    <t>Paraty</t>
  </si>
  <si>
    <t>Angra dos Reis</t>
  </si>
  <si>
    <t>RH II</t>
  </si>
  <si>
    <t>II-a</t>
  </si>
  <si>
    <t>II-b</t>
  </si>
  <si>
    <t>II-c</t>
  </si>
  <si>
    <t>II-e</t>
  </si>
  <si>
    <t xml:space="preserve">Rio de Janeiro </t>
  </si>
  <si>
    <t>Nova Iguaçu</t>
  </si>
  <si>
    <t>RH III</t>
  </si>
  <si>
    <t>III-a</t>
  </si>
  <si>
    <t>III-b</t>
  </si>
  <si>
    <t>III-c</t>
  </si>
  <si>
    <t>III-d</t>
  </si>
  <si>
    <t>III-e1</t>
  </si>
  <si>
    <t>III-e2</t>
  </si>
  <si>
    <t>III-e3</t>
  </si>
  <si>
    <t>III-f</t>
  </si>
  <si>
    <t>RH IV</t>
  </si>
  <si>
    <t>IV-a</t>
  </si>
  <si>
    <t>IV-b</t>
  </si>
  <si>
    <t>Magé</t>
  </si>
  <si>
    <t>Duque de Caxias</t>
  </si>
  <si>
    <t>Belford Roxo</t>
  </si>
  <si>
    <t>Mesquita</t>
  </si>
  <si>
    <t>São João de Meriti</t>
  </si>
  <si>
    <t>Nilópolis</t>
  </si>
  <si>
    <t>Itaboraí</t>
  </si>
  <si>
    <t>Guapimirim</t>
  </si>
  <si>
    <t>Cachoeiras de Macacu</t>
  </si>
  <si>
    <t>Niterói</t>
  </si>
  <si>
    <t>São Gonçalo</t>
  </si>
  <si>
    <t>Tanguá</t>
  </si>
  <si>
    <t>Rio Bonito</t>
  </si>
  <si>
    <t>Maricá</t>
  </si>
  <si>
    <t>Silva Jardim</t>
  </si>
  <si>
    <t>Araruama</t>
  </si>
  <si>
    <t>Cabo Frio</t>
  </si>
  <si>
    <t>Casimiro de Abreu</t>
  </si>
  <si>
    <t>Rio das Ostras</t>
  </si>
  <si>
    <t>Iguaba Grande</t>
  </si>
  <si>
    <t>São Pedro da Aldeia</t>
  </si>
  <si>
    <t>Armação dos Búzios</t>
  </si>
  <si>
    <t>Saquarema</t>
  </si>
  <si>
    <t>Arraial do Cabo</t>
  </si>
  <si>
    <t>RH VII</t>
  </si>
  <si>
    <t>VII-a</t>
  </si>
  <si>
    <t>Trajano de Moraes</t>
  </si>
  <si>
    <t>VII-b</t>
  </si>
  <si>
    <t>VII-c1</t>
  </si>
  <si>
    <t>VII-c2</t>
  </si>
  <si>
    <t>Macaé</t>
  </si>
  <si>
    <t xml:space="preserve">RH IX </t>
  </si>
  <si>
    <t>IX-a1</t>
  </si>
  <si>
    <t>IX-a2</t>
  </si>
  <si>
    <t>IX-b</t>
  </si>
  <si>
    <t>IX-c</t>
  </si>
  <si>
    <t>IX-d</t>
  </si>
  <si>
    <t>IX-e</t>
  </si>
  <si>
    <t>IX-f</t>
  </si>
  <si>
    <t>IX-g</t>
  </si>
  <si>
    <t>Bom Jesus do Itabapoana</t>
  </si>
  <si>
    <t>Rio de Janeiro</t>
  </si>
  <si>
    <t>III-e</t>
  </si>
  <si>
    <t>% no trecho</t>
  </si>
  <si>
    <t>IX-a</t>
  </si>
  <si>
    <t>II</t>
  </si>
  <si>
    <t>Total</t>
  </si>
  <si>
    <t>Mun.</t>
  </si>
  <si>
    <t>Abastecimento Humano 2040</t>
  </si>
  <si>
    <t>Indústria 2040</t>
  </si>
  <si>
    <t>Mineração 2040</t>
  </si>
  <si>
    <t>(L/s)</t>
  </si>
  <si>
    <t>Abastecimento humano</t>
  </si>
  <si>
    <t>Criação animal</t>
  </si>
  <si>
    <t>Agricultura</t>
  </si>
  <si>
    <t>TOTAL</t>
  </si>
  <si>
    <t>Estimativas de demanda hídrica por setor para o ano de 2040 (L/s)</t>
  </si>
  <si>
    <t>-</t>
  </si>
  <si>
    <t>Pecuária 2040</t>
  </si>
  <si>
    <t xml:space="preserve"> RH I </t>
  </si>
  <si>
    <t xml:space="preserve"> I-a </t>
  </si>
  <si>
    <t xml:space="preserve"> I-b </t>
  </si>
  <si>
    <t xml:space="preserve"> I-c </t>
  </si>
  <si>
    <t xml:space="preserve"> I-d </t>
  </si>
  <si>
    <t xml:space="preserve"> RH II </t>
  </si>
  <si>
    <t xml:space="preserve"> II-a </t>
  </si>
  <si>
    <t xml:space="preserve"> II-b </t>
  </si>
  <si>
    <t xml:space="preserve"> II-c </t>
  </si>
  <si>
    <t xml:space="preserve"> II-d </t>
  </si>
  <si>
    <t xml:space="preserve"> II-e </t>
  </si>
  <si>
    <t xml:space="preserve"> II-f </t>
  </si>
  <si>
    <t xml:space="preserve"> II-g </t>
  </si>
  <si>
    <t xml:space="preserve"> II-h </t>
  </si>
  <si>
    <t xml:space="preserve"> RH III </t>
  </si>
  <si>
    <t xml:space="preserve"> III-a </t>
  </si>
  <si>
    <t xml:space="preserve"> III-b </t>
  </si>
  <si>
    <t xml:space="preserve"> III-c </t>
  </si>
  <si>
    <t xml:space="preserve"> III-d </t>
  </si>
  <si>
    <t xml:space="preserve"> III-e1 </t>
  </si>
  <si>
    <t xml:space="preserve"> III-e2 </t>
  </si>
  <si>
    <t xml:space="preserve"> III-e3 </t>
  </si>
  <si>
    <t xml:space="preserve"> III-f </t>
  </si>
  <si>
    <t xml:space="preserve"> RH IV </t>
  </si>
  <si>
    <t xml:space="preserve"> IV-a </t>
  </si>
  <si>
    <t xml:space="preserve"> IV-b </t>
  </si>
  <si>
    <t xml:space="preserve"> RH V </t>
  </si>
  <si>
    <t xml:space="preserve"> V-a </t>
  </si>
  <si>
    <t xml:space="preserve"> V-b </t>
  </si>
  <si>
    <t xml:space="preserve"> V-c1 </t>
  </si>
  <si>
    <t xml:space="preserve"> V-d1 </t>
  </si>
  <si>
    <t xml:space="preserve"> V-d2 </t>
  </si>
  <si>
    <t xml:space="preserve"> V-e1 </t>
  </si>
  <si>
    <t xml:space="preserve"> V-e2 </t>
  </si>
  <si>
    <t xml:space="preserve"> RH VI </t>
  </si>
  <si>
    <t xml:space="preserve"> VI-a1 </t>
  </si>
  <si>
    <t xml:space="preserve"> VI-a2 </t>
  </si>
  <si>
    <t xml:space="preserve"> VI-b </t>
  </si>
  <si>
    <t xml:space="preserve"> VI-c </t>
  </si>
  <si>
    <t xml:space="preserve"> RH VII </t>
  </si>
  <si>
    <t xml:space="preserve"> VII-a </t>
  </si>
  <si>
    <t xml:space="preserve"> VII-b </t>
  </si>
  <si>
    <t xml:space="preserve"> VII-c1 </t>
  </si>
  <si>
    <t xml:space="preserve"> VII-c2 </t>
  </si>
  <si>
    <t xml:space="preserve"> RH VIII </t>
  </si>
  <si>
    <t xml:space="preserve"> VIII-a1 </t>
  </si>
  <si>
    <t xml:space="preserve"> VIII-a2 </t>
  </si>
  <si>
    <t xml:space="preserve"> VIII-b </t>
  </si>
  <si>
    <t xml:space="preserve"> RH IX </t>
  </si>
  <si>
    <t xml:space="preserve"> IX-a1 </t>
  </si>
  <si>
    <t xml:space="preserve"> IX-a2 </t>
  </si>
  <si>
    <t xml:space="preserve"> IX-b </t>
  </si>
  <si>
    <t xml:space="preserve"> IX-c </t>
  </si>
  <si>
    <t xml:space="preserve"> IX-d </t>
  </si>
  <si>
    <t xml:space="preserve"> IX-e </t>
  </si>
  <si>
    <t xml:space="preserve"> IX-f </t>
  </si>
  <si>
    <t xml:space="preserve"> IX-g </t>
  </si>
  <si>
    <t xml:space="preserve"> IX-h </t>
  </si>
  <si>
    <t>Pecuária</t>
  </si>
  <si>
    <t>Atual</t>
  </si>
  <si>
    <t>Abastecimento</t>
  </si>
  <si>
    <t>Industria (atual)</t>
  </si>
  <si>
    <t>Indústria (2040)</t>
  </si>
  <si>
    <t>Abastecimento humano (atual)</t>
  </si>
  <si>
    <t>Abastecimento humano (2040)</t>
  </si>
  <si>
    <t>Mineração (atual)</t>
  </si>
  <si>
    <t>Mineração (2040)</t>
  </si>
  <si>
    <t>Criação animal (atual)</t>
  </si>
  <si>
    <t>Criação animal (2040)</t>
  </si>
  <si>
    <t>Agricultura (atual)</t>
  </si>
  <si>
    <t>Agricultura (2040)</t>
  </si>
  <si>
    <t>DEMANDAS (FEDERAL E ESTADUAL) DOS AFLUENTES ESTADUAIS DO RIO PARAÍBA DO SUL</t>
  </si>
  <si>
    <t>Nome</t>
  </si>
  <si>
    <t>Coordenadas do Trecho (Montante)</t>
  </si>
  <si>
    <t>Coordenadas do Trecho (Jusante)</t>
  </si>
  <si>
    <t>Código (SCBH)</t>
  </si>
  <si>
    <t>Demandas Atuais (outorgas emitidas + outorgas em análise + estimativa de usos não regularizados)</t>
  </si>
  <si>
    <t>Demandas projetadas para o ano de 2040</t>
  </si>
  <si>
    <t>Vazão média diária de captação no trecho (L/s)</t>
  </si>
  <si>
    <t>Latitude</t>
  </si>
  <si>
    <t>Longitude</t>
  </si>
  <si>
    <t>indústria</t>
  </si>
  <si>
    <t>Agropecuária</t>
  </si>
  <si>
    <t>outros</t>
  </si>
  <si>
    <t>saneamento</t>
  </si>
  <si>
    <t>irrigação e dessedentação animal</t>
  </si>
  <si>
    <t>1-RJ</t>
  </si>
  <si>
    <t>Afluentes estaduais do reservatório da UHE Funil</t>
  </si>
  <si>
    <t>EM ANÁLISE</t>
  </si>
  <si>
    <t>2-RJ</t>
  </si>
  <si>
    <t>Afluentes estaduais do rio Paraíba do Sul - barragem da UHE Funil até a Estação Elevatória Santa Cecília (inclusive)</t>
  </si>
  <si>
    <t>3-RJ</t>
  </si>
  <si>
    <t>Afluentes estaduais do rio Paraíba do Sul - Estação Elevatória de Santa Cecília (exclusive) até a confluência com o Rio Paraibuna (exclusive)</t>
  </si>
  <si>
    <t>4-RJ</t>
  </si>
  <si>
    <t>Afluentes estaduais do rio Paraibuna</t>
  </si>
  <si>
    <t>5-RJ</t>
  </si>
  <si>
    <t>Afluentes estaduais do rio Paraíba do Sul - confluência com o rio Paraibuna (exclusive) até confluência com o rio Pirapetinga (exclusive)</t>
  </si>
  <si>
    <t>6-RJ</t>
  </si>
  <si>
    <t>Afluentes estaduais do rio Pirapetinga</t>
  </si>
  <si>
    <t>7-RJ</t>
  </si>
  <si>
    <t>Afluentes estaduais do rio Pomba</t>
  </si>
  <si>
    <t>8-RJ</t>
  </si>
  <si>
    <t>Afluentes estaduais do rio Muriaé</t>
  </si>
  <si>
    <t>9-RJ</t>
  </si>
  <si>
    <t>Afluentes estaduais do rio Paraíba do Sul - confluência com o rio Pirapetinga (exclusive) até a foz</t>
  </si>
  <si>
    <t>10-RJ</t>
  </si>
  <si>
    <t>Usuários da Bacia do Rio Guandu</t>
  </si>
  <si>
    <t>25.007,08*</t>
  </si>
  <si>
    <t>* Foi incoorporada a vazão ambiental de 25 m³/s</t>
  </si>
  <si>
    <t xml:space="preserve">Indústria </t>
  </si>
  <si>
    <t xml:space="preserve">Mineração </t>
  </si>
  <si>
    <t>Estimativas de demanda hídrica por setor (L/s)</t>
  </si>
  <si>
    <t>APÊNDICE 2 - DEMANDA HÍDRICA PARA O SETOR ABASTECIMENTO HUMANO EM 2040</t>
  </si>
  <si>
    <t>APÊNDICE 4 - DEMANDA HÍDRICA PARA O SETOR MINERAÇÃO EM 2040</t>
  </si>
  <si>
    <t>APÊNDICE 3 - DEMANDA HÍDRICA PARA O SETOR INDUSTRIAL EM 2040</t>
  </si>
  <si>
    <t>APÊNDICE 5 - DEMANDA HÍDRICA PARA O SETOR DESSEDENTAÇÃO ANIMAL EM 2040</t>
  </si>
  <si>
    <t>Dessedentação animal (atual)</t>
  </si>
  <si>
    <t>Dessedentação animal (2040)</t>
  </si>
  <si>
    <t>APÊNDICE 11 - DEMANDA HÍDRICA PARA O SETOR IRRIGAÇÃO EM 2040</t>
  </si>
  <si>
    <t>Demandas atuais (PERHI)</t>
  </si>
  <si>
    <t>Demandas 2040</t>
  </si>
  <si>
    <t>Abast. Humano (ℓ/s)</t>
  </si>
  <si>
    <t>Captação</t>
  </si>
  <si>
    <t>RH-I</t>
  </si>
  <si>
    <t>I-b</t>
  </si>
  <si>
    <t>RH I</t>
  </si>
  <si>
    <t>I-c</t>
  </si>
  <si>
    <t>I-d</t>
  </si>
  <si>
    <t xml:space="preserve">RH-IX </t>
  </si>
  <si>
    <t>RH-VI</t>
  </si>
  <si>
    <t>VI-a1</t>
  </si>
  <si>
    <t>RH VI</t>
  </si>
  <si>
    <t>VI-a2</t>
  </si>
  <si>
    <t>VI-b</t>
  </si>
  <si>
    <t>VI-c</t>
  </si>
  <si>
    <t>RH-IV</t>
  </si>
  <si>
    <t>RH-II</t>
  </si>
  <si>
    <t>RH-III</t>
  </si>
  <si>
    <t>RH-V</t>
  </si>
  <si>
    <t>V-a</t>
  </si>
  <si>
    <t>RH V</t>
  </si>
  <si>
    <t>RH-VII</t>
  </si>
  <si>
    <t>IX-h</t>
  </si>
  <si>
    <t>V-d1</t>
  </si>
  <si>
    <t>RH-VIII</t>
  </si>
  <si>
    <t>VIII-a1</t>
  </si>
  <si>
    <t>RH VIII</t>
  </si>
  <si>
    <t>V-c2</t>
  </si>
  <si>
    <t>V-c1</t>
  </si>
  <si>
    <t>V-d2</t>
  </si>
  <si>
    <t>II-f</t>
  </si>
  <si>
    <t>II-g</t>
  </si>
  <si>
    <t>VIII-a2</t>
  </si>
  <si>
    <t>II-h</t>
  </si>
  <si>
    <t>V-e2</t>
  </si>
  <si>
    <t>V-e1</t>
  </si>
  <si>
    <t>I-a</t>
  </si>
  <si>
    <t>II-d</t>
  </si>
  <si>
    <t>VIII-b</t>
  </si>
  <si>
    <t>V-b</t>
  </si>
  <si>
    <t>TOTAIS</t>
  </si>
  <si>
    <t>Demanda Abastecimento (L/s)</t>
  </si>
  <si>
    <t>Atual (PERHI)</t>
  </si>
  <si>
    <t>Incremento</t>
  </si>
  <si>
    <t>Abastecimento Humano (L/s)</t>
  </si>
  <si>
    <t>Atual (enviado)</t>
  </si>
  <si>
    <t>2040 (municípios)</t>
  </si>
  <si>
    <t>2040 (UHPs)</t>
  </si>
  <si>
    <t>2040 (incremento)</t>
  </si>
  <si>
    <t>Acum 2040</t>
  </si>
  <si>
    <t>Acum Atual</t>
  </si>
  <si>
    <t>Abastecidos pelo Guandu</t>
  </si>
  <si>
    <t>Irrigação (atual)</t>
  </si>
  <si>
    <t>Irrigação (2040)</t>
  </si>
  <si>
    <t>Demanda hídrica atual para o setor de irrigação (L/s)</t>
  </si>
  <si>
    <t>APÊNDICE 10 - DEMANDA HÍDRICA PARA O SETOR IRRIGAÇÃO EM 2012</t>
  </si>
  <si>
    <t>Demanda total por trecho  (2040) (L/S)</t>
  </si>
  <si>
    <t>Demanda total por trecho  (2012) (L/S)</t>
  </si>
  <si>
    <t>69.150,00*</t>
  </si>
  <si>
    <t>APÊNDICE 12 - RESUMO DA DEMANDA HÍDRICA NA BACIA DO RIO PARAÍBA DO SUL (TRECHO FLUMINENSE) E NA BACIA DO RIO GUANDU</t>
  </si>
  <si>
    <t xml:space="preserve">Demanda trecho  (2012) </t>
  </si>
  <si>
    <t>Demanda por trecho  (2040)</t>
  </si>
  <si>
    <t>ESTAÇÃO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</si>
  <si>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</si>
  <si>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</si>
  <si>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</si>
  <si>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</si>
  <si>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</si>
  <si>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</si>
  <si>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</si>
  <si>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</si>
  <si>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</si>
  <si>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</si>
  <si>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</si>
  <si>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</si>
  <si>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MÉDIA</t>
  </si>
  <si>
    <t>TOTAL ANUAL</t>
  </si>
  <si>
    <t>ALTITUDE (m)</t>
  </si>
  <si>
    <t>APÊNDICE 8 - CORRELAÇÃO CLIMATOLÓGICA ENTRE OS MUNICÍPIOS E AS ESTAÇÕES CLIMATOLÓGICAS DO INMET</t>
  </si>
  <si>
    <t>ESTAÇÕES INMET</t>
  </si>
  <si>
    <t>MUNICÍPIOS</t>
  </si>
  <si>
    <t>APÊNDICE 9 - PARÂMETROS DAS CULTURAS IRRIGADAS (EMATER, 2012)</t>
  </si>
  <si>
    <t>TIPOLOGIA</t>
  </si>
  <si>
    <t>ÁREA COLHIDA
(ha)</t>
  </si>
  <si>
    <t>Kc</t>
  </si>
  <si>
    <t>ÁREA IRRIGADA (ha)</t>
  </si>
  <si>
    <t>EFICIÊNCIA DE APLICAÇÃO (%)</t>
  </si>
  <si>
    <t>TEMPO DE IRRIGAÇÃO
(Hs)</t>
  </si>
  <si>
    <t>Fruticultura Alta Demanda</t>
  </si>
  <si>
    <t>TOTAL MARACUJÁ</t>
  </si>
  <si>
    <t>Fruticultura de Média Demanda</t>
  </si>
  <si>
    <t>TOTAL COCO VERDE</t>
  </si>
  <si>
    <t>TOTAL LARANJA</t>
  </si>
  <si>
    <t>TOTAL LIMÃO</t>
  </si>
  <si>
    <t>TOTAL TANGERINA</t>
  </si>
  <si>
    <t>TOTAL TANGERINA PONCÃ</t>
  </si>
  <si>
    <t>Fruticultura de Baixa Demanda</t>
  </si>
  <si>
    <t>TOTAL ABACAXI</t>
  </si>
  <si>
    <t>Cereais</t>
  </si>
  <si>
    <t xml:space="preserve">TOTAL ARROZ </t>
  </si>
  <si>
    <t>Olericultura Irrigada</t>
  </si>
  <si>
    <t xml:space="preserve">TOTAL AGRIÃO </t>
  </si>
  <si>
    <t xml:space="preserve">TOTAL ALFACE </t>
  </si>
  <si>
    <t xml:space="preserve">TOTAL BRÓCOLIS </t>
  </si>
  <si>
    <t xml:space="preserve">TOTAL CEBOLINHA </t>
  </si>
  <si>
    <t xml:space="preserve">TOTAL CHICÓRIA </t>
  </si>
  <si>
    <t xml:space="preserve">TOTAL COUVE </t>
  </si>
  <si>
    <t xml:space="preserve">TOTAL COUVE FLOR </t>
  </si>
  <si>
    <t xml:space="preserve">TOTAL ESPINAFRE </t>
  </si>
  <si>
    <t xml:space="preserve">TOTAL REPOLHO </t>
  </si>
  <si>
    <t xml:space="preserve">TOTAL SALSA </t>
  </si>
  <si>
    <t xml:space="preserve">TOTAL ABOBORA </t>
  </si>
  <si>
    <t xml:space="preserve">TOTAL ABOBRINHA </t>
  </si>
  <si>
    <t xml:space="preserve">TOTAL BERINJELA </t>
  </si>
  <si>
    <t xml:space="preserve">TOTAL CHUCHU </t>
  </si>
  <si>
    <t xml:space="preserve">TOTAL ERVILHA </t>
  </si>
  <si>
    <t xml:space="preserve">TOTAL FEIJÃO MAUÁ </t>
  </si>
  <si>
    <t xml:space="preserve">TOTAL JILÓ </t>
  </si>
  <si>
    <t>Olericultura  Irrigada</t>
  </si>
  <si>
    <t xml:space="preserve">TOTAL MELANCIA </t>
  </si>
  <si>
    <t xml:space="preserve">TOTAL MELÃO </t>
  </si>
  <si>
    <t xml:space="preserve">TOTAL MORANGO </t>
  </si>
  <si>
    <t xml:space="preserve">TOTAL PEPINO </t>
  </si>
  <si>
    <t xml:space="preserve">TOTAL PIMENTÃO </t>
  </si>
  <si>
    <t xml:space="preserve">TOTAL QUIABO </t>
  </si>
  <si>
    <t xml:space="preserve">TOTAL TOMATE </t>
  </si>
  <si>
    <t xml:space="preserve">TOTAL VAGEM </t>
  </si>
  <si>
    <t xml:space="preserve">TOTAL BETERRABA </t>
  </si>
  <si>
    <t xml:space="preserve">TOTAL CENOURA </t>
  </si>
  <si>
    <t xml:space="preserve">TOTAL INHAME </t>
  </si>
  <si>
    <t>Outras culturas</t>
  </si>
  <si>
    <t xml:space="preserve">TOTAL CANA DE AÇUCAR </t>
  </si>
  <si>
    <t>ÁREA TOTAL
(ha)</t>
  </si>
  <si>
    <t>ÁREA COBERTA
(ha)</t>
  </si>
  <si>
    <t>ÁREA IRRIGADA A CÉU ABERTO
(ha)</t>
  </si>
  <si>
    <t>ÁREA IRRIGADA  C. PROTEGIDO
(ha)</t>
  </si>
  <si>
    <t>EFICIÊNCIA DE APLICAÇÃO A CÉU ABERTO
(%)</t>
  </si>
  <si>
    <t>EFICIÊNCIA DE APLICAÇÃO C. PROTEGIDO
(%)</t>
  </si>
  <si>
    <t>Flores e Ornamentais</t>
  </si>
  <si>
    <t>TOTAL FLORES E ORNAMENTAIS</t>
  </si>
  <si>
    <t xml:space="preserve"> 4 - LIMÃO</t>
  </si>
  <si>
    <t xml:space="preserve"> 5 - TANGERINA</t>
  </si>
  <si>
    <t xml:space="preserve"> 6 - TANGERINA PONCÃ</t>
  </si>
  <si>
    <t xml:space="preserve"> 7 - ABACAXI</t>
  </si>
  <si>
    <t xml:space="preserve"> 8 - ARROZ</t>
  </si>
  <si>
    <t xml:space="preserve"> 9 - AGRIÃO</t>
  </si>
  <si>
    <t xml:space="preserve"> 10 - ALFACE</t>
  </si>
  <si>
    <t xml:space="preserve"> 11 - BROCOLIS</t>
  </si>
  <si>
    <t xml:space="preserve"> 12 - CEBOLINHA</t>
  </si>
  <si>
    <t xml:space="preserve"> 13 - CHICÓRIA</t>
  </si>
  <si>
    <t xml:space="preserve"> 14 - COUVE</t>
  </si>
  <si>
    <t xml:space="preserve"> 15 - COUVE FLOR</t>
  </si>
  <si>
    <t xml:space="preserve"> 16 - ESPINAFRE</t>
  </si>
  <si>
    <t xml:space="preserve"> 17 - REPOLHO</t>
  </si>
  <si>
    <t xml:space="preserve"> 18 - SALSA</t>
  </si>
  <si>
    <t xml:space="preserve"> 19 - ABOBORA</t>
  </si>
  <si>
    <t xml:space="preserve"> 20 - ABOBRINHA</t>
  </si>
  <si>
    <t xml:space="preserve"> 21 - BERINJELA</t>
  </si>
  <si>
    <t xml:space="preserve"> 22 - CHUCHU</t>
  </si>
  <si>
    <t xml:space="preserve"> 23 - ERVILHA</t>
  </si>
  <si>
    <t xml:space="preserve"> 24 - FEIJÃO MAUÁ</t>
  </si>
  <si>
    <t xml:space="preserve"> 25 - JILÓ</t>
  </si>
  <si>
    <t xml:space="preserve"> 26 - MELANCIA</t>
  </si>
  <si>
    <t xml:space="preserve"> 27 - MELÃO</t>
  </si>
  <si>
    <t xml:space="preserve"> 28 - MORANGO</t>
  </si>
  <si>
    <t xml:space="preserve"> 29 - PEPINO</t>
  </si>
  <si>
    <t xml:space="preserve"> 30 - PIMENTÃO</t>
  </si>
  <si>
    <t xml:space="preserve"> 31 - QUIABO</t>
  </si>
  <si>
    <t xml:space="preserve"> 32 - TOMATE</t>
  </si>
  <si>
    <t xml:space="preserve"> 33 - VAGEM</t>
  </si>
  <si>
    <t xml:space="preserve"> 34 - BETERRABA</t>
  </si>
  <si>
    <t xml:space="preserve"> 35- CENOURA</t>
  </si>
  <si>
    <t xml:space="preserve"> 36 - INHAME</t>
  </si>
  <si>
    <t xml:space="preserve"> 37 - CANA DE AÇUCAR</t>
  </si>
  <si>
    <t xml:space="preserve"> 38 - FLORES E ORNAMENTAIS</t>
  </si>
  <si>
    <t xml:space="preserve"> 1 - MARACUJÁ</t>
  </si>
  <si>
    <t xml:space="preserve"> 2 - COCO VERDE</t>
  </si>
  <si>
    <t xml:space="preserve"> 3 - LARANJA</t>
  </si>
  <si>
    <t>Olerícolas de Folhas e Flores</t>
  </si>
  <si>
    <t>Ciclo vegetativo (Nº dias)</t>
  </si>
  <si>
    <t>Nº de ciclos/ano</t>
  </si>
  <si>
    <t>Oléricolas de Raízes</t>
  </si>
  <si>
    <t>Agrião</t>
  </si>
  <si>
    <t>Abóbora</t>
  </si>
  <si>
    <t xml:space="preserve">Beterraba </t>
  </si>
  <si>
    <t>Alface</t>
  </si>
  <si>
    <t>Abobrinha</t>
  </si>
  <si>
    <t>Cenoura</t>
  </si>
  <si>
    <t>Brocólis</t>
  </si>
  <si>
    <t>Berinjela</t>
  </si>
  <si>
    <t>Inhame</t>
  </si>
  <si>
    <t>Cebolinha</t>
  </si>
  <si>
    <t>Chuchu</t>
  </si>
  <si>
    <t>Chicória</t>
  </si>
  <si>
    <t>Ervilha</t>
  </si>
  <si>
    <t>Couve</t>
  </si>
  <si>
    <t>Feijão Mauá</t>
  </si>
  <si>
    <t>*Fonte:  EMATER-RIO   Escritório Local  de Petrópolis e São José do Vale do Rio Preto</t>
  </si>
  <si>
    <t>Coove Flor</t>
  </si>
  <si>
    <t>Jiló</t>
  </si>
  <si>
    <t>Espinafre</t>
  </si>
  <si>
    <t>Melancia</t>
  </si>
  <si>
    <t>Repolho</t>
  </si>
  <si>
    <t>Melão</t>
  </si>
  <si>
    <t>Salsa</t>
  </si>
  <si>
    <t>Milho Verde</t>
  </si>
  <si>
    <t>Morango</t>
  </si>
  <si>
    <t>Quiabo</t>
  </si>
  <si>
    <t>Tomate</t>
  </si>
  <si>
    <t>Vagem</t>
  </si>
  <si>
    <t>Olerícolas de frutos</t>
  </si>
  <si>
    <t>*A demanda atual da termoelétrica CSA (18.000 L/s), localizada na foz do rio Guandu, foi considerada constante ao longo do tempo.</t>
  </si>
  <si>
    <t>APÊNDICE 6 - ALTURAS DE CHUVAS MÉDIAS NAS ESTAÇÕES CLIMATOLÓGICAS DO INMET (mm)</t>
  </si>
  <si>
    <t>APÊNDICE 7 - EVAPOTRANSPIRAÇÃO POTENCIAL DE REFERÊNCIA MÉDIA NAS ESTAÇÕES CLIMATOLÓGICAS DO INMET (mm)</t>
  </si>
  <si>
    <t>* Esse valor foi utilizado devido a existência de 2 reservas hídricas para a CEDAE, que totalizam 24.000 L/s. A vazão estimada para o horizonte de 2040, sem considerar as reservas hídricas da CEDAE, mas adicionando a demanda resultante do crescimento populacional, foi de 64.570,92 L/s.</t>
  </si>
  <si>
    <t>**A demanda atual da termoelétrica CSA (18.000 L/s), localizada na foz do rio Guandu, foi considerada constante ao longo do tempo.</t>
  </si>
  <si>
    <t>39.655,56**</t>
  </si>
  <si>
    <t>APÊNDICE 13 - CICLO VEGETATIVO DAS OLERÍCOLAS E NÚMERO DE CICLOS DA CULTURA POR ANO</t>
  </si>
  <si>
    <t>Consumo 2040 (L/s)</t>
  </si>
  <si>
    <t>Consumo 2012 (L/s)</t>
  </si>
  <si>
    <t>MG</t>
  </si>
  <si>
    <t>OBSERVAÇÃO: Embora a captação total do trecho 10 (Transposição PBS - Guandu), em 2040, seja superior a 119 m³/s, foi acordado que a vazão máxima transposta será mantida em 119 m³/s, devendo os usos futuros ser compatibilizados com esta disponibilidade hídrica.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</si>
</sst>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00"/>
    <numFmt numFmtId="165" formatCode="#,##0.0000"/>
    <numFmt numFmtId="166" formatCode="0.0"/>
    <numFmt numFmtId="167" formatCode="_-* #,##0.0_-;\-* #,##0.0_-;_-* &quot;-&quot;??_-;_-@_-"/>
    <numFmt numFmtId="168" formatCode="#,##0.0"/>
    <numFmt numFmtId="169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0"/>
      <color rgb="FF262626"/>
      <name val="Arial"/>
      <family val="2"/>
    </font>
    <font>
      <sz val="12"/>
      <color theme="1"/>
      <name val="Arial"/>
      <family val="2"/>
    </font>
    <font>
      <b/>
      <sz val="9"/>
      <color theme="0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64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/>
    <xf numFmtId="9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7" xfId="0" applyBorder="1"/>
    <xf numFmtId="0" fontId="0" fillId="0" borderId="8" xfId="0" applyBorder="1"/>
    <xf numFmtId="2" fontId="0" fillId="0" borderId="8" xfId="0" applyNumberFormat="1" applyBorder="1"/>
    <xf numFmtId="2" fontId="0" fillId="0" borderId="9" xfId="0" applyNumberFormat="1" applyBorder="1" applyAlignment="1">
      <alignment vertical="center"/>
    </xf>
    <xf numFmtId="0" fontId="0" fillId="0" borderId="4" xfId="0" applyBorder="1"/>
    <xf numFmtId="0" fontId="0" fillId="0" borderId="10" xfId="0" applyBorder="1"/>
    <xf numFmtId="2" fontId="0" fillId="0" borderId="10" xfId="0" applyNumberFormat="1" applyBorder="1"/>
    <xf numFmtId="0" fontId="0" fillId="0" borderId="11" xfId="0" applyBorder="1"/>
    <xf numFmtId="0" fontId="0" fillId="0" borderId="12" xfId="0" applyBorder="1"/>
    <xf numFmtId="2" fontId="0" fillId="0" borderId="12" xfId="0" applyNumberFormat="1" applyBorder="1"/>
    <xf numFmtId="0" fontId="0" fillId="0" borderId="13" xfId="0" applyBorder="1"/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9" fontId="1" fillId="0" borderId="14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1" fillId="0" borderId="10" xfId="0" applyNumberFormat="1" applyFont="1" applyBorder="1"/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/>
    <xf numFmtId="0" fontId="1" fillId="0" borderId="1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9" fontId="0" fillId="2" borderId="2" xfId="0" applyNumberFormat="1" applyFill="1" applyBorder="1" applyAlignment="1">
      <alignment horizontal="center"/>
    </xf>
    <xf numFmtId="2" fontId="0" fillId="2" borderId="13" xfId="0" applyNumberFormat="1" applyFill="1" applyBorder="1"/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2" fontId="0" fillId="3" borderId="4" xfId="0" applyNumberFormat="1" applyFill="1" applyBorder="1"/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9" fontId="0" fillId="3" borderId="2" xfId="0" applyNumberFormat="1" applyFill="1" applyBorder="1" applyAlignment="1">
      <alignment horizontal="center"/>
    </xf>
    <xf numFmtId="2" fontId="0" fillId="3" borderId="13" xfId="0" applyNumberFormat="1" applyFill="1" applyBorder="1"/>
    <xf numFmtId="0" fontId="2" fillId="3" borderId="5" xfId="0" applyFont="1" applyFill="1" applyBorder="1" applyAlignment="1">
      <alignment vertical="center" wrapText="1"/>
    </xf>
    <xf numFmtId="4" fontId="0" fillId="3" borderId="2" xfId="0" applyNumberFormat="1" applyFill="1" applyBorder="1" applyAlignment="1">
      <alignment vertical="center"/>
    </xf>
    <xf numFmtId="0" fontId="0" fillId="3" borderId="2" xfId="0" applyFill="1" applyBorder="1" applyAlignment="1">
      <alignment horizontal="right"/>
    </xf>
    <xf numFmtId="4" fontId="0" fillId="3" borderId="2" xfId="0" applyNumberFormat="1" applyFill="1" applyBorder="1" applyAlignment="1">
      <alignment horizontal="right"/>
    </xf>
    <xf numFmtId="10" fontId="0" fillId="3" borderId="2" xfId="1" applyNumberFormat="1" applyFont="1" applyFill="1" applyBorder="1"/>
    <xf numFmtId="4" fontId="0" fillId="3" borderId="2" xfId="0" applyNumberFormat="1" applyFill="1" applyBorder="1"/>
    <xf numFmtId="0" fontId="0" fillId="3" borderId="2" xfId="0" applyFill="1" applyBorder="1"/>
    <xf numFmtId="0" fontId="0" fillId="3" borderId="2" xfId="0" applyNumberFormat="1" applyFill="1" applyBorder="1" applyAlignment="1">
      <alignment horizontal="right"/>
    </xf>
    <xf numFmtId="0" fontId="3" fillId="3" borderId="5" xfId="0" applyFont="1" applyFill="1" applyBorder="1" applyAlignment="1">
      <alignment vertical="center" wrapText="1"/>
    </xf>
    <xf numFmtId="0" fontId="4" fillId="3" borderId="2" xfId="0" applyFont="1" applyFill="1" applyBorder="1"/>
    <xf numFmtId="0" fontId="2" fillId="2" borderId="5" xfId="0" applyFon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0" fontId="0" fillId="2" borderId="2" xfId="0" applyFill="1" applyBorder="1" applyAlignment="1">
      <alignment horizontal="right"/>
    </xf>
    <xf numFmtId="4" fontId="0" fillId="2" borderId="2" xfId="0" applyNumberFormat="1" applyFill="1" applyBorder="1" applyAlignment="1">
      <alignment horizontal="right"/>
    </xf>
    <xf numFmtId="10" fontId="0" fillId="2" borderId="2" xfId="1" applyNumberFormat="1" applyFont="1" applyFill="1" applyBorder="1"/>
    <xf numFmtId="0" fontId="0" fillId="2" borderId="2" xfId="0" applyFill="1" applyBorder="1"/>
    <xf numFmtId="4" fontId="0" fillId="2" borderId="2" xfId="0" applyNumberFormat="1" applyFill="1" applyBorder="1"/>
    <xf numFmtId="0" fontId="0" fillId="2" borderId="2" xfId="0" applyNumberFormat="1" applyFill="1" applyBorder="1" applyAlignment="1">
      <alignment horizontal="right"/>
    </xf>
    <xf numFmtId="10" fontId="4" fillId="3" borderId="2" xfId="0" applyNumberFormat="1" applyFont="1" applyFill="1" applyBorder="1"/>
    <xf numFmtId="0" fontId="0" fillId="0" borderId="0" xfId="0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0" fillId="0" borderId="0" xfId="0"/>
    <xf numFmtId="2" fontId="0" fillId="0" borderId="9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164" fontId="0" fillId="0" borderId="15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right" vertical="center"/>
    </xf>
    <xf numFmtId="165" fontId="0" fillId="0" borderId="15" xfId="0" applyNumberFormat="1" applyFill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 wrapText="1"/>
    </xf>
    <xf numFmtId="164" fontId="0" fillId="0" borderId="15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0" xfId="0" applyFill="1" applyAlignment="1">
      <alignment vertical="center"/>
    </xf>
    <xf numFmtId="165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" fontId="0" fillId="0" borderId="17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0" fontId="6" fillId="0" borderId="0" xfId="0" applyFont="1" applyAlignment="1"/>
    <xf numFmtId="165" fontId="0" fillId="0" borderId="1" xfId="0" applyNumberFormat="1" applyFill="1" applyBorder="1" applyAlignment="1">
      <alignment vertical="center"/>
    </xf>
    <xf numFmtId="165" fontId="0" fillId="0" borderId="2" xfId="0" applyNumberFormat="1" applyFill="1" applyBorder="1" applyAlignment="1">
      <alignment vertical="center"/>
    </xf>
    <xf numFmtId="165" fontId="0" fillId="0" borderId="14" xfId="0" applyNumberFormat="1" applyFill="1" applyBorder="1" applyAlignment="1">
      <alignment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center" indent="1"/>
    </xf>
    <xf numFmtId="2" fontId="0" fillId="0" borderId="15" xfId="0" applyNumberForma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 indent="1"/>
    </xf>
    <xf numFmtId="0" fontId="10" fillId="0" borderId="27" xfId="0" applyFont="1" applyBorder="1" applyAlignment="1">
      <alignment horizontal="left" vertical="center" indent="1"/>
    </xf>
    <xf numFmtId="4" fontId="10" fillId="0" borderId="25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indent="1"/>
    </xf>
    <xf numFmtId="0" fontId="10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center" indent="1"/>
    </xf>
    <xf numFmtId="4" fontId="10" fillId="0" borderId="30" xfId="0" applyNumberFormat="1" applyFont="1" applyBorder="1" applyAlignment="1">
      <alignment horizontal="center" vertical="center"/>
    </xf>
    <xf numFmtId="4" fontId="8" fillId="0" borderId="23" xfId="0" applyNumberFormat="1" applyFont="1" applyBorder="1" applyAlignment="1">
      <alignment horizontal="center" vertical="center"/>
    </xf>
    <xf numFmtId="0" fontId="0" fillId="0" borderId="13" xfId="0" applyBorder="1" applyAlignment="1"/>
    <xf numFmtId="0" fontId="1" fillId="0" borderId="15" xfId="0" applyFont="1" applyBorder="1" applyAlignment="1" applyProtection="1">
      <alignment horizontal="center" vertical="center" wrapText="1"/>
      <protection locked="0"/>
    </xf>
    <xf numFmtId="1" fontId="1" fillId="0" borderId="15" xfId="0" applyNumberFormat="1" applyFont="1" applyBorder="1" applyAlignment="1" applyProtection="1">
      <alignment horizontal="center" vertical="center" wrapText="1"/>
      <protection locked="0"/>
    </xf>
    <xf numFmtId="2" fontId="1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>
      <alignment vertical="center" wrapText="1"/>
    </xf>
    <xf numFmtId="4" fontId="0" fillId="3" borderId="33" xfId="0" applyNumberFormat="1" applyFill="1" applyBorder="1" applyAlignment="1">
      <alignment vertical="center"/>
    </xf>
    <xf numFmtId="0" fontId="0" fillId="3" borderId="33" xfId="0" applyFill="1" applyBorder="1" applyAlignment="1">
      <alignment horizontal="right"/>
    </xf>
    <xf numFmtId="4" fontId="0" fillId="3" borderId="33" xfId="0" applyNumberFormat="1" applyFill="1" applyBorder="1" applyAlignment="1">
      <alignment horizontal="right"/>
    </xf>
    <xf numFmtId="10" fontId="0" fillId="3" borderId="33" xfId="1" applyNumberFormat="1" applyFont="1" applyFill="1" applyBorder="1"/>
    <xf numFmtId="2" fontId="0" fillId="3" borderId="34" xfId="0" applyNumberFormat="1" applyFill="1" applyBorder="1"/>
    <xf numFmtId="2" fontId="0" fillId="3" borderId="33" xfId="0" applyNumberFormat="1" applyFill="1" applyBorder="1"/>
    <xf numFmtId="0" fontId="2" fillId="3" borderId="17" xfId="0" applyFont="1" applyFill="1" applyBorder="1" applyAlignment="1">
      <alignment vertical="center" wrapText="1"/>
    </xf>
    <xf numFmtId="4" fontId="0" fillId="3" borderId="17" xfId="0" applyNumberFormat="1" applyFill="1" applyBorder="1"/>
    <xf numFmtId="0" fontId="0" fillId="3" borderId="17" xfId="0" applyFill="1" applyBorder="1"/>
    <xf numFmtId="10" fontId="0" fillId="3" borderId="17" xfId="1" applyNumberFormat="1" applyFont="1" applyFill="1" applyBorder="1"/>
    <xf numFmtId="2" fontId="0" fillId="3" borderId="35" xfId="0" applyNumberFormat="1" applyFill="1" applyBorder="1"/>
    <xf numFmtId="2" fontId="0" fillId="3" borderId="17" xfId="0" applyNumberFormat="1" applyFill="1" applyBorder="1"/>
    <xf numFmtId="4" fontId="0" fillId="3" borderId="17" xfId="0" applyNumberFormat="1" applyFill="1" applyBorder="1" applyAlignment="1">
      <alignment vertical="center"/>
    </xf>
    <xf numFmtId="0" fontId="0" fillId="3" borderId="17" xfId="0" applyFill="1" applyBorder="1" applyAlignment="1">
      <alignment horizontal="right"/>
    </xf>
    <xf numFmtId="4" fontId="0" fillId="3" borderId="17" xfId="0" applyNumberForma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0" fillId="3" borderId="17" xfId="0" applyNumberFormat="1" applyFill="1" applyBorder="1" applyAlignment="1">
      <alignment horizontal="right"/>
    </xf>
    <xf numFmtId="0" fontId="2" fillId="2" borderId="17" xfId="0" applyFont="1" applyFill="1" applyBorder="1" applyAlignment="1">
      <alignment vertical="center" wrapText="1"/>
    </xf>
    <xf numFmtId="4" fontId="0" fillId="2" borderId="17" xfId="0" applyNumberFormat="1" applyFill="1" applyBorder="1" applyAlignment="1">
      <alignment vertical="center"/>
    </xf>
    <xf numFmtId="0" fontId="0" fillId="2" borderId="17" xfId="0" applyFill="1" applyBorder="1" applyAlignment="1">
      <alignment horizontal="right"/>
    </xf>
    <xf numFmtId="4" fontId="0" fillId="2" borderId="17" xfId="0" applyNumberFormat="1" applyFill="1" applyBorder="1" applyAlignment="1">
      <alignment horizontal="right"/>
    </xf>
    <xf numFmtId="10" fontId="0" fillId="2" borderId="17" xfId="1" applyNumberFormat="1" applyFont="1" applyFill="1" applyBorder="1"/>
    <xf numFmtId="2" fontId="0" fillId="2" borderId="35" xfId="0" applyNumberFormat="1" applyFill="1" applyBorder="1"/>
    <xf numFmtId="2" fontId="0" fillId="2" borderId="17" xfId="0" applyNumberFormat="1" applyFill="1" applyBorder="1"/>
    <xf numFmtId="0" fontId="0" fillId="2" borderId="17" xfId="0" applyFill="1" applyBorder="1"/>
    <xf numFmtId="4" fontId="0" fillId="2" borderId="17" xfId="0" applyNumberFormat="1" applyFill="1" applyBorder="1"/>
    <xf numFmtId="0" fontId="1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17" xfId="0" applyNumberFormat="1" applyFill="1" applyBorder="1" applyAlignment="1">
      <alignment horizontal="right"/>
    </xf>
    <xf numFmtId="0" fontId="0" fillId="0" borderId="5" xfId="0" applyBorder="1" applyAlignment="1">
      <alignment horizontal="right" vertical="center"/>
    </xf>
    <xf numFmtId="0" fontId="3" fillId="3" borderId="17" xfId="0" applyFont="1" applyFill="1" applyBorder="1" applyAlignment="1">
      <alignment vertical="center" wrapText="1"/>
    </xf>
    <xf numFmtId="0" fontId="4" fillId="3" borderId="17" xfId="0" applyFont="1" applyFill="1" applyBorder="1"/>
    <xf numFmtId="10" fontId="4" fillId="3" borderId="17" xfId="0" applyNumberFormat="1" applyFont="1" applyFill="1" applyBorder="1"/>
    <xf numFmtId="0" fontId="3" fillId="3" borderId="18" xfId="0" applyFont="1" applyFill="1" applyBorder="1" applyAlignment="1">
      <alignment vertical="center" wrapText="1"/>
    </xf>
    <xf numFmtId="0" fontId="4" fillId="3" borderId="18" xfId="0" applyFont="1" applyFill="1" applyBorder="1"/>
    <xf numFmtId="10" fontId="4" fillId="3" borderId="18" xfId="0" applyNumberFormat="1" applyFont="1" applyFill="1" applyBorder="1"/>
    <xf numFmtId="2" fontId="0" fillId="3" borderId="36" xfId="0" applyNumberFormat="1" applyFill="1" applyBorder="1"/>
    <xf numFmtId="2" fontId="0" fillId="3" borderId="18" xfId="0" applyNumberFormat="1" applyFill="1" applyBorder="1"/>
    <xf numFmtId="2" fontId="1" fillId="0" borderId="15" xfId="0" applyNumberFormat="1" applyFont="1" applyBorder="1"/>
    <xf numFmtId="4" fontId="1" fillId="0" borderId="15" xfId="0" applyNumberFormat="1" applyFont="1" applyBorder="1"/>
    <xf numFmtId="0" fontId="12" fillId="5" borderId="15" xfId="0" applyFont="1" applyFill="1" applyBorder="1" applyAlignment="1">
      <alignment horizontal="center" wrapText="1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vertical="center" wrapText="1"/>
    </xf>
    <xf numFmtId="0" fontId="13" fillId="0" borderId="15" xfId="0" applyFont="1" applyBorder="1" applyAlignment="1">
      <alignment vertical="center"/>
    </xf>
    <xf numFmtId="4" fontId="13" fillId="0" borderId="15" xfId="0" applyNumberFormat="1" applyFont="1" applyBorder="1" applyAlignment="1">
      <alignment vertical="center"/>
    </xf>
    <xf numFmtId="0" fontId="1" fillId="6" borderId="15" xfId="0" applyFont="1" applyFill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6" borderId="15" xfId="0" applyFont="1" applyFill="1" applyBorder="1" applyAlignment="1">
      <alignment horizontal="center" vertical="center" wrapText="1"/>
    </xf>
    <xf numFmtId="4" fontId="0" fillId="0" borderId="15" xfId="0" applyNumberFormat="1" applyBorder="1" applyAlignment="1">
      <alignment horizontal="right" vertical="center"/>
    </xf>
    <xf numFmtId="4" fontId="0" fillId="0" borderId="15" xfId="0" applyNumberFormat="1" applyFill="1" applyBorder="1" applyAlignment="1">
      <alignment horizontal="right" vertical="center"/>
    </xf>
    <xf numFmtId="0" fontId="13" fillId="0" borderId="0" xfId="0" applyFont="1"/>
    <xf numFmtId="2" fontId="12" fillId="6" borderId="15" xfId="0" applyNumberFormat="1" applyFont="1" applyFill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0" fillId="0" borderId="0" xfId="0" applyFill="1"/>
    <xf numFmtId="0" fontId="17" fillId="0" borderId="0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ont="1"/>
    <xf numFmtId="49" fontId="0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wrapText="1"/>
    </xf>
    <xf numFmtId="166" fontId="0" fillId="0" borderId="15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166" fontId="1" fillId="7" borderId="1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3" fontId="19" fillId="0" borderId="0" xfId="2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6" fontId="14" fillId="7" borderId="15" xfId="0" applyNumberFormat="1" applyFont="1" applyFill="1" applyBorder="1" applyAlignment="1">
      <alignment horizontal="center" vertical="center" wrapText="1"/>
    </xf>
    <xf numFmtId="43" fontId="14" fillId="7" borderId="15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3" fontId="14" fillId="0" borderId="0" xfId="2" applyFont="1" applyFill="1" applyBorder="1" applyAlignment="1">
      <alignment horizontal="center" vertical="center" wrapText="1"/>
    </xf>
    <xf numFmtId="0" fontId="0" fillId="0" borderId="0" xfId="0" applyFill="1" applyBorder="1"/>
    <xf numFmtId="2" fontId="1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43" fontId="21" fillId="0" borderId="0" xfId="2" applyFont="1" applyFill="1" applyBorder="1" applyAlignment="1">
      <alignment horizontal="center" vertical="center" wrapText="1"/>
    </xf>
    <xf numFmtId="0" fontId="20" fillId="0" borderId="0" xfId="0" applyFont="1" applyFill="1" applyBorder="1"/>
    <xf numFmtId="2" fontId="19" fillId="0" borderId="0" xfId="0" applyNumberFormat="1" applyFont="1" applyFill="1" applyBorder="1" applyAlignment="1">
      <alignment horizontal="center" vertical="center" wrapText="1"/>
    </xf>
    <xf numFmtId="0" fontId="0" fillId="8" borderId="15" xfId="0" applyFont="1" applyFill="1" applyBorder="1" applyAlignment="1">
      <alignment horizontal="center" vertical="center" wrapText="1"/>
    </xf>
    <xf numFmtId="166" fontId="1" fillId="7" borderId="15" xfId="2" applyNumberFormat="1" applyFont="1" applyFill="1" applyBorder="1" applyAlignment="1">
      <alignment horizontal="center" vertical="center" wrapText="1"/>
    </xf>
    <xf numFmtId="43" fontId="1" fillId="7" borderId="15" xfId="2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43" fontId="1" fillId="0" borderId="0" xfId="2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43" fontId="19" fillId="0" borderId="0" xfId="2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167" fontId="1" fillId="7" borderId="15" xfId="2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3" fontId="19" fillId="0" borderId="0" xfId="2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/>
    <xf numFmtId="167" fontId="22" fillId="0" borderId="0" xfId="2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8" fontId="0" fillId="0" borderId="15" xfId="0" applyNumberForma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2" fontId="1" fillId="7" borderId="15" xfId="0" applyNumberFormat="1" applyFont="1" applyFill="1" applyBorder="1" applyAlignment="1">
      <alignment horizontal="center" vertical="center" wrapText="1"/>
    </xf>
    <xf numFmtId="169" fontId="5" fillId="7" borderId="15" xfId="2" applyNumberFormat="1" applyFont="1" applyFill="1" applyBorder="1" applyAlignment="1">
      <alignment horizontal="center" vertical="center" wrapText="1"/>
    </xf>
    <xf numFmtId="166" fontId="0" fillId="7" borderId="15" xfId="0" applyNumberFormat="1" applyFill="1" applyBorder="1" applyAlignment="1">
      <alignment horizontal="center" vertical="center" wrapText="1"/>
    </xf>
    <xf numFmtId="169" fontId="5" fillId="0" borderId="0" xfId="2" applyNumberFormat="1" applyFon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169" fontId="20" fillId="0" borderId="0" xfId="2" applyNumberFormat="1" applyFont="1" applyFill="1" applyBorder="1" applyAlignment="1">
      <alignment horizontal="center" vertical="center" wrapText="1"/>
    </xf>
    <xf numFmtId="166" fontId="20" fillId="0" borderId="0" xfId="0" applyNumberFormat="1" applyFont="1" applyFill="1" applyBorder="1" applyAlignment="1">
      <alignment horizontal="center" vertical="center" wrapText="1"/>
    </xf>
    <xf numFmtId="169" fontId="1" fillId="7" borderId="15" xfId="2" applyNumberFormat="1" applyFont="1" applyFill="1" applyBorder="1" applyAlignment="1">
      <alignment horizontal="center" vertical="center" wrapText="1"/>
    </xf>
    <xf numFmtId="169" fontId="1" fillId="0" borderId="0" xfId="2" applyNumberFormat="1" applyFont="1" applyFill="1" applyBorder="1" applyAlignment="1">
      <alignment horizontal="center" vertical="center" wrapText="1"/>
    </xf>
    <xf numFmtId="169" fontId="19" fillId="0" borderId="0" xfId="2" applyNumberFormat="1" applyFont="1" applyFill="1" applyBorder="1" applyAlignment="1">
      <alignment horizontal="center" vertical="center" wrapText="1"/>
    </xf>
    <xf numFmtId="168" fontId="1" fillId="7" borderId="15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167" fontId="5" fillId="0" borderId="0" xfId="2" applyNumberFormat="1" applyFont="1" applyFill="1" applyBorder="1" applyAlignment="1">
      <alignment horizontal="center" vertical="center" wrapText="1"/>
    </xf>
    <xf numFmtId="167" fontId="20" fillId="0" borderId="0" xfId="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166" fontId="4" fillId="0" borderId="15" xfId="0" applyNumberFormat="1" applyFont="1" applyBorder="1" applyAlignment="1">
      <alignment horizontal="center" vertical="center" wrapText="1"/>
    </xf>
    <xf numFmtId="168" fontId="4" fillId="0" borderId="15" xfId="0" applyNumberFormat="1" applyFont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169" fontId="14" fillId="7" borderId="15" xfId="2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9" fillId="9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0" xfId="0" applyAlignment="1"/>
    <xf numFmtId="0" fontId="1" fillId="0" borderId="12" xfId="0" applyFont="1" applyBorder="1" applyAlignment="1">
      <alignment horizont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0" fillId="6" borderId="15" xfId="0" applyFill="1" applyBorder="1" applyAlignment="1">
      <alignment horizontal="center" vertical="distributed"/>
    </xf>
    <xf numFmtId="4" fontId="1" fillId="0" borderId="15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2" fontId="0" fillId="0" borderId="15" xfId="0" applyNumberFormat="1" applyFill="1" applyBorder="1" applyAlignment="1">
      <alignment horizontal="right" vertical="center"/>
    </xf>
    <xf numFmtId="2" fontId="0" fillId="0" borderId="15" xfId="0" applyNumberFormat="1" applyBorder="1" applyAlignment="1">
      <alignment horizontal="right" vertical="center"/>
    </xf>
    <xf numFmtId="4" fontId="14" fillId="0" borderId="15" xfId="0" applyNumberFormat="1" applyFont="1" applyBorder="1" applyAlignment="1">
      <alignment horizontal="right" vertical="center"/>
    </xf>
    <xf numFmtId="166" fontId="13" fillId="0" borderId="15" xfId="0" applyNumberFormat="1" applyFont="1" applyBorder="1" applyAlignment="1">
      <alignment horizontal="right" vertical="center" wrapText="1"/>
    </xf>
    <xf numFmtId="2" fontId="13" fillId="0" borderId="15" xfId="0" applyNumberFormat="1" applyFont="1" applyBorder="1" applyAlignment="1">
      <alignment horizontal="right" vertical="center" wrapText="1"/>
    </xf>
    <xf numFmtId="1" fontId="13" fillId="0" borderId="15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49" fontId="18" fillId="0" borderId="15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6" fillId="0" borderId="0" xfId="0" applyFont="1" applyBorder="1" applyAlignment="1">
      <alignment horizont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CCECFF"/>
      <color rgb="FFCC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yVal>
            <c:numRef>
              <c:f>'Abastecimento (rev)'!$R$6:$R$13</c:f>
              <c:numCache>
                <c:formatCode>0.00</c:formatCode>
                <c:ptCount val="8"/>
                <c:pt idx="0">
                  <c:v>3923.4548694462228</c:v>
                </c:pt>
                <c:pt idx="1">
                  <c:v>5301.8631349232437</c:v>
                </c:pt>
                <c:pt idx="2">
                  <c:v>5841.105736995044</c:v>
                </c:pt>
                <c:pt idx="3">
                  <c:v>7337.3850223059053</c:v>
                </c:pt>
                <c:pt idx="4">
                  <c:v>7343.9972367681221</c:v>
                </c:pt>
                <c:pt idx="5">
                  <c:v>7741.5113181933302</c:v>
                </c:pt>
                <c:pt idx="6">
                  <c:v>9671.2304081189686</c:v>
                </c:pt>
                <c:pt idx="7">
                  <c:v>12500.359108192091</c:v>
                </c:pt>
              </c:numCache>
            </c:numRef>
          </c:yVal>
          <c:smooth val="1"/>
        </c:ser>
        <c:ser>
          <c:idx val="1"/>
          <c:order val="1"/>
          <c:yVal>
            <c:numRef>
              <c:f>'Abastecimento (rev)'!$S$6:$S$13</c:f>
              <c:numCache>
                <c:formatCode>0.00</c:formatCode>
                <c:ptCount val="8"/>
                <c:pt idx="0">
                  <c:v>3226.9450000000002</c:v>
                </c:pt>
                <c:pt idx="1">
                  <c:v>4439.4470000000001</c:v>
                </c:pt>
                <c:pt idx="2">
                  <c:v>4891.6689999999999</c:v>
                </c:pt>
                <c:pt idx="3">
                  <c:v>5832.7809999999999</c:v>
                </c:pt>
                <c:pt idx="4">
                  <c:v>5839.7250000000004</c:v>
                </c:pt>
                <c:pt idx="5">
                  <c:v>6239.7260000000006</c:v>
                </c:pt>
                <c:pt idx="6">
                  <c:v>8039.7260000000006</c:v>
                </c:pt>
                <c:pt idx="7">
                  <c:v>9545.8360000000011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80448"/>
        <c:axId val="117881024"/>
      </c:scatterChart>
      <c:valAx>
        <c:axId val="117880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881024"/>
        <c:crosses val="autoZero"/>
        <c:crossBetween val="midCat"/>
      </c:valAx>
      <c:valAx>
        <c:axId val="1178810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8804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466725</xdr:colOff>
      <xdr:row>3</xdr:row>
      <xdr:rowOff>0</xdr:rowOff>
    </xdr:from>
    <xdr:to>
      <xdr:col>28</xdr:col>
      <xdr:colOff>571500</xdr:colOff>
      <xdr:row>18</xdr:row>
      <xdr:rowOff>109537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os/ANDAMENTO/Demandas%20&#225;gua%20RJ/Demandas%202040%20-%20rev%20abasteci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RESUMO"/>
      <sheetName val="Abastecimento"/>
      <sheetName val="Indústria"/>
      <sheetName val="Mineração"/>
      <sheetName val="Pecuária"/>
      <sheetName val="Abastecimento_auxiliar"/>
      <sheetName val="Indústria_auxiliar"/>
      <sheetName val="Mineração_auxiliar"/>
      <sheetName val="Pecuária_auxiliar"/>
      <sheetName val="Plan2"/>
      <sheetName val="Plan2 (3)"/>
      <sheetName val="Abastecimento (UHP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F6">
            <v>3563.2470917796841</v>
          </cell>
        </row>
        <row r="7">
          <cell r="F7">
            <v>0</v>
          </cell>
        </row>
        <row r="8">
          <cell r="F8">
            <v>807.89355449250115</v>
          </cell>
        </row>
        <row r="10">
          <cell r="F10">
            <v>273.52676293507113</v>
          </cell>
        </row>
        <row r="12">
          <cell r="F12">
            <v>2547.3015194742011</v>
          </cell>
        </row>
        <row r="15">
          <cell r="F15">
            <v>16.28951851851852</v>
          </cell>
        </row>
        <row r="16">
          <cell r="F16">
            <v>225.82987453703703</v>
          </cell>
        </row>
        <row r="17">
          <cell r="F17">
            <v>578.26456224358947</v>
          </cell>
        </row>
        <row r="18">
          <cell r="F18">
            <v>16.28951851851852</v>
          </cell>
          <cell r="O18">
            <v>60280.962687724037</v>
          </cell>
          <cell r="P18">
            <v>46530.54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Q136"/>
  <sheetViews>
    <sheetView tabSelected="1" view="pageBreakPreview" topLeftCell="A112" zoomScale="70" zoomScaleNormal="70" zoomScaleSheetLayoutView="70" workbookViewId="0">
      <selection activeCell="I122" sqref="I122"/>
    </sheetView>
  </sheetViews>
  <sheetFormatPr defaultRowHeight="20.100000000000001" customHeight="1" x14ac:dyDescent="0.25"/>
  <cols>
    <col min="1" max="1" width="9.7109375" style="62" bestFit="1" customWidth="1"/>
    <col min="2" max="2" width="61.28515625" style="62" customWidth="1"/>
    <col min="3" max="4" width="37.28515625" style="62" customWidth="1"/>
    <col min="5" max="5" width="19.7109375" style="62" bestFit="1" customWidth="1"/>
    <col min="6" max="6" width="19.5703125" style="62" bestFit="1" customWidth="1"/>
    <col min="7" max="8" width="21.7109375" style="62" bestFit="1" customWidth="1"/>
    <col min="9" max="9" width="21.7109375" style="62" customWidth="1"/>
    <col min="10" max="10" width="19.5703125" style="62" customWidth="1"/>
    <col min="11" max="11" width="22.5703125" style="62" customWidth="1"/>
    <col min="12" max="12" width="22.5703125" style="62" bestFit="1" customWidth="1"/>
    <col min="13" max="13" width="29.140625" style="62" customWidth="1"/>
    <col min="14" max="14" width="10.42578125" style="62" bestFit="1" customWidth="1"/>
    <col min="15" max="15" width="13.42578125" style="62" bestFit="1" customWidth="1"/>
    <col min="16" max="16" width="13.85546875" style="62" bestFit="1" customWidth="1"/>
    <col min="17" max="16384" width="9.140625" style="62"/>
  </cols>
  <sheetData>
    <row r="1" spans="1:15" ht="20.100000000000001" customHeight="1" x14ac:dyDescent="0.25">
      <c r="F1" s="62">
        <v>1.6477987999999999</v>
      </c>
      <c r="H1" s="62">
        <v>1.712798</v>
      </c>
    </row>
    <row r="3" spans="1:15" ht="20.100000000000001" customHeight="1" x14ac:dyDescent="0.25">
      <c r="A3" s="305" t="s">
        <v>65</v>
      </c>
      <c r="B3" s="305" t="s">
        <v>225</v>
      </c>
      <c r="C3" s="307" t="s">
        <v>264</v>
      </c>
      <c r="D3" s="308"/>
      <c r="E3" s="308"/>
      <c r="F3" s="308"/>
      <c r="G3" s="308"/>
      <c r="H3" s="308"/>
      <c r="I3" s="308"/>
      <c r="J3" s="308"/>
      <c r="K3" s="308"/>
      <c r="L3" s="309"/>
    </row>
    <row r="4" spans="1:15" ht="30" x14ac:dyDescent="0.25">
      <c r="A4" s="306"/>
      <c r="B4" s="306"/>
      <c r="C4" s="103" t="s">
        <v>216</v>
      </c>
      <c r="D4" s="103" t="s">
        <v>217</v>
      </c>
      <c r="E4" s="103" t="s">
        <v>214</v>
      </c>
      <c r="F4" s="103" t="s">
        <v>215</v>
      </c>
      <c r="G4" s="103" t="s">
        <v>218</v>
      </c>
      <c r="H4" s="103" t="s">
        <v>219</v>
      </c>
      <c r="I4" s="103" t="s">
        <v>220</v>
      </c>
      <c r="J4" s="103" t="s">
        <v>221</v>
      </c>
      <c r="K4" s="103" t="s">
        <v>222</v>
      </c>
      <c r="L4" s="103" t="s">
        <v>223</v>
      </c>
    </row>
    <row r="5" spans="1:15" ht="29.25" customHeight="1" x14ac:dyDescent="0.25">
      <c r="A5" s="68">
        <v>1</v>
      </c>
      <c r="B5" s="84" t="s">
        <v>240</v>
      </c>
      <c r="C5" s="71" t="s">
        <v>151</v>
      </c>
      <c r="D5" s="69" t="s">
        <v>151</v>
      </c>
      <c r="E5" s="71"/>
      <c r="F5" s="69" t="s">
        <v>151</v>
      </c>
      <c r="G5" s="69"/>
      <c r="H5" s="69" t="s">
        <v>151</v>
      </c>
      <c r="I5" s="69"/>
      <c r="J5" s="69" t="s">
        <v>151</v>
      </c>
      <c r="K5" s="69"/>
      <c r="L5" s="69" t="s">
        <v>151</v>
      </c>
    </row>
    <row r="6" spans="1:15" ht="29.25" customHeight="1" x14ac:dyDescent="0.25">
      <c r="A6" s="70">
        <v>2</v>
      </c>
      <c r="B6" s="84" t="s">
        <v>243</v>
      </c>
      <c r="C6" s="96">
        <f>Enviado_atual_ANA!$I$8</f>
        <v>3226.9449999999997</v>
      </c>
      <c r="D6" s="96">
        <f>'Resumo 2040'!B6</f>
        <v>3923.4548694462228</v>
      </c>
      <c r="E6" s="96">
        <f>Enviado_atual_ANA!$H$8</f>
        <v>16558.965000000004</v>
      </c>
      <c r="F6" s="96">
        <f>E6*$F$1</f>
        <v>27285.842656242006</v>
      </c>
      <c r="G6" s="96">
        <f>Enviado_atual_ANA!J8</f>
        <v>172.422</v>
      </c>
      <c r="H6" s="96">
        <f>G6*$H$1</f>
        <v>295.324056756</v>
      </c>
      <c r="I6" s="96">
        <f>J6</f>
        <v>80.22</v>
      </c>
      <c r="J6" s="96">
        <f>SUM(Pecuária!$E$5:$E$6)</f>
        <v>80.22</v>
      </c>
      <c r="K6" s="96">
        <v>181.54360791153212</v>
      </c>
      <c r="L6" s="96">
        <v>323.64589611703389</v>
      </c>
      <c r="N6" s="288"/>
    </row>
    <row r="7" spans="1:15" ht="29.25" customHeight="1" x14ac:dyDescent="0.25">
      <c r="A7" s="70">
        <v>3</v>
      </c>
      <c r="B7" s="84" t="s">
        <v>245</v>
      </c>
      <c r="C7" s="96">
        <f>Enviado_atual_ANA!$I$9</f>
        <v>1212.502</v>
      </c>
      <c r="D7" s="96">
        <f>'Resumo 2040'!B7</f>
        <v>1378.4082654770214</v>
      </c>
      <c r="E7" s="96">
        <f>Enviado_atual_ANA!$H$9</f>
        <v>97.051000000000002</v>
      </c>
      <c r="F7" s="96">
        <f t="shared" ref="F7:F14" si="0">E7*$F$1</f>
        <v>159.9205213388</v>
      </c>
      <c r="G7" s="96">
        <f>Enviado_atual_ANA!J9</f>
        <v>26.826000000000001</v>
      </c>
      <c r="H7" s="96">
        <f t="shared" ref="H7:H14" si="1">G7*$H$1</f>
        <v>45.947519148000005</v>
      </c>
      <c r="I7" s="96">
        <f t="shared" ref="I7:I14" si="2">J7</f>
        <v>65.28</v>
      </c>
      <c r="J7" s="96">
        <f>SUM(Pecuária!$E$7:$E$8)</f>
        <v>65.28</v>
      </c>
      <c r="K7" s="96">
        <v>1033.9542646960097</v>
      </c>
      <c r="L7" s="96">
        <v>2210.0085892067891</v>
      </c>
      <c r="N7" s="288"/>
    </row>
    <row r="8" spans="1:15" ht="29.25" customHeight="1" x14ac:dyDescent="0.25">
      <c r="A8" s="70">
        <v>4</v>
      </c>
      <c r="B8" s="90" t="s">
        <v>247</v>
      </c>
      <c r="C8" s="96">
        <f>Enviado_atual_ANA!$I$10</f>
        <v>452.22200000000009</v>
      </c>
      <c r="D8" s="96">
        <f>'Resumo 2040'!B8</f>
        <v>539.24260207180009</v>
      </c>
      <c r="E8" s="96">
        <f>Enviado_atual_ANA!$H$10</f>
        <v>20</v>
      </c>
      <c r="F8" s="96">
        <f t="shared" si="0"/>
        <v>32.955976</v>
      </c>
      <c r="G8" s="96">
        <f>Enviado_atual_ANA!J10</f>
        <v>78.128</v>
      </c>
      <c r="H8" s="96">
        <f t="shared" si="1"/>
        <v>133.817482144</v>
      </c>
      <c r="I8" s="96">
        <f t="shared" si="2"/>
        <v>59.88</v>
      </c>
      <c r="J8" s="96">
        <f>SUM(Pecuária!$E$9:$E$10)</f>
        <v>59.88</v>
      </c>
      <c r="K8" s="96">
        <v>29.622745138015553</v>
      </c>
      <c r="L8" s="96">
        <v>70.896166280290771</v>
      </c>
      <c r="N8" s="288"/>
    </row>
    <row r="9" spans="1:15" ht="29.25" customHeight="1" x14ac:dyDescent="0.25">
      <c r="A9" s="70">
        <v>5</v>
      </c>
      <c r="B9" s="84" t="s">
        <v>249</v>
      </c>
      <c r="C9" s="96">
        <f>Enviado_atual_ANA!$I$11</f>
        <v>941.11200000000008</v>
      </c>
      <c r="D9" s="96">
        <f>'Resumo 2040'!B9</f>
        <v>1496.2792853108613</v>
      </c>
      <c r="E9" s="96">
        <f>Enviado_atual_ANA!$H$11</f>
        <v>184.03700000000001</v>
      </c>
      <c r="F9" s="96">
        <f t="shared" si="0"/>
        <v>303.2559477556</v>
      </c>
      <c r="G9" s="96">
        <f>Enviado_atual_ANA!J11</f>
        <v>29.501000000000005</v>
      </c>
      <c r="H9" s="96">
        <f t="shared" si="1"/>
        <v>50.529253798000006</v>
      </c>
      <c r="I9" s="96">
        <f t="shared" si="2"/>
        <v>98.29</v>
      </c>
      <c r="J9" s="96">
        <f>SUM(Pecuária!$E$11:$E$13)</f>
        <v>98.29</v>
      </c>
      <c r="K9" s="96">
        <v>9616.5068999787818</v>
      </c>
      <c r="L9" s="96">
        <v>15959.25146444956</v>
      </c>
      <c r="N9" s="288"/>
    </row>
    <row r="10" spans="1:15" ht="29.25" customHeight="1" x14ac:dyDescent="0.25">
      <c r="A10" s="70">
        <v>6</v>
      </c>
      <c r="B10" s="84" t="s">
        <v>251</v>
      </c>
      <c r="C10" s="96">
        <f>Enviado_atual_ANA!$I$12</f>
        <v>6.944</v>
      </c>
      <c r="D10" s="96">
        <f>'Resumo 2040'!B10</f>
        <v>6.612214462217179</v>
      </c>
      <c r="E10" s="96">
        <f>Enviado_atual_ANA!$H$12</f>
        <v>57.480000000000004</v>
      </c>
      <c r="F10" s="96">
        <f t="shared" si="0"/>
        <v>94.715475024</v>
      </c>
      <c r="G10" s="96">
        <f>Enviado_atual_ANA!J12</f>
        <v>0</v>
      </c>
      <c r="H10" s="96">
        <f t="shared" si="1"/>
        <v>0</v>
      </c>
      <c r="I10" s="96">
        <f t="shared" si="2"/>
        <v>19.059999999999999</v>
      </c>
      <c r="J10" s="96">
        <f>Pecuária!$E$14</f>
        <v>19.059999999999999</v>
      </c>
      <c r="K10" s="96">
        <v>48.959604626556832</v>
      </c>
      <c r="L10" s="96">
        <v>70.763549877664815</v>
      </c>
      <c r="N10" s="288"/>
    </row>
    <row r="11" spans="1:15" ht="29.25" customHeight="1" x14ac:dyDescent="0.25">
      <c r="A11" s="70">
        <v>7</v>
      </c>
      <c r="B11" s="84" t="s">
        <v>253</v>
      </c>
      <c r="C11" s="96">
        <f>Enviado_atual_ANA!$I$13</f>
        <v>400.00099999999998</v>
      </c>
      <c r="D11" s="96">
        <f>'Resumo 2040'!B11</f>
        <v>397.51408142520847</v>
      </c>
      <c r="E11" s="96">
        <f>Enviado_atual_ANA!$H$13</f>
        <v>72.529000000000011</v>
      </c>
      <c r="F11" s="96">
        <f t="shared" si="0"/>
        <v>119.51319916520001</v>
      </c>
      <c r="G11" s="96">
        <f>Enviado_atual_ANA!J13</f>
        <v>0</v>
      </c>
      <c r="H11" s="96">
        <f t="shared" si="1"/>
        <v>0</v>
      </c>
      <c r="I11" s="96">
        <f t="shared" si="2"/>
        <v>54.88</v>
      </c>
      <c r="J11" s="96">
        <f>Pecuária!$E$15</f>
        <v>54.88</v>
      </c>
      <c r="K11" s="96">
        <v>602.44455663616452</v>
      </c>
      <c r="L11" s="96">
        <v>1000.5180537402109</v>
      </c>
      <c r="N11" s="288"/>
    </row>
    <row r="12" spans="1:15" ht="29.25" customHeight="1" x14ac:dyDescent="0.25">
      <c r="A12" s="70">
        <v>8</v>
      </c>
      <c r="B12" s="84" t="s">
        <v>255</v>
      </c>
      <c r="C12" s="96">
        <f>Enviado_atual_ANA!$I$14</f>
        <v>1800.0000000000002</v>
      </c>
      <c r="D12" s="96">
        <f>'Resumo 2040'!B12</f>
        <v>1929.7190899256393</v>
      </c>
      <c r="E12" s="96">
        <f>Enviado_atual_ANA!$H$14</f>
        <v>1283.3330000000001</v>
      </c>
      <c r="F12" s="96">
        <f t="shared" si="0"/>
        <v>2114.6745774003998</v>
      </c>
      <c r="G12" s="96">
        <f>Enviado_atual_ANA!J14</f>
        <v>999.16700000000003</v>
      </c>
      <c r="H12" s="96">
        <f t="shared" si="1"/>
        <v>1711.3712392660002</v>
      </c>
      <c r="I12" s="96">
        <f t="shared" si="2"/>
        <v>206.39</v>
      </c>
      <c r="J12" s="96">
        <f>Pecuária!$E$16</f>
        <v>206.39</v>
      </c>
      <c r="K12" s="96">
        <v>2467.0956042302441</v>
      </c>
      <c r="L12" s="96">
        <v>4225.4598067499801</v>
      </c>
      <c r="N12" s="288"/>
    </row>
    <row r="13" spans="1:15" ht="29.25" customHeight="1" x14ac:dyDescent="0.25">
      <c r="A13" s="70">
        <v>9</v>
      </c>
      <c r="B13" s="90" t="s">
        <v>257</v>
      </c>
      <c r="C13" s="96">
        <f>Enviado_atual_ANA!$I$15</f>
        <v>1596.11</v>
      </c>
      <c r="D13" s="96">
        <f>'Resumo 2040'!B13</f>
        <v>2829.1287000731222</v>
      </c>
      <c r="E13" s="96">
        <f>Enviado_atual_ANA!$H$15</f>
        <v>13363.163000000004</v>
      </c>
      <c r="F13" s="96">
        <f t="shared" si="0"/>
        <v>22019.803955604406</v>
      </c>
      <c r="G13" s="96">
        <f>Enviado_atual_ANA!J15</f>
        <v>117.738</v>
      </c>
      <c r="H13" s="96">
        <f t="shared" si="1"/>
        <v>201.66141092399999</v>
      </c>
      <c r="I13" s="96">
        <f t="shared" si="2"/>
        <v>46.5</v>
      </c>
      <c r="J13" s="96">
        <f>SUM(Pecuária!$E$17:$E$18)</f>
        <v>46.5</v>
      </c>
      <c r="K13" s="96">
        <v>8085.3362035799883</v>
      </c>
      <c r="L13" s="96">
        <v>13985.40963298124</v>
      </c>
      <c r="N13" s="288"/>
    </row>
    <row r="14" spans="1:15" ht="29.25" customHeight="1" x14ac:dyDescent="0.25">
      <c r="A14" s="72">
        <v>10</v>
      </c>
      <c r="B14" s="84" t="s">
        <v>259</v>
      </c>
      <c r="C14" s="96">
        <f>Enviado_atual_ANA!$I$16</f>
        <v>45150</v>
      </c>
      <c r="D14" s="97">
        <f>'Resumo 2040'!B14</f>
        <v>64570.91683518525</v>
      </c>
      <c r="E14" s="96">
        <f>Enviado_atual_ANA!$H$16</f>
        <v>39655.555555555562</v>
      </c>
      <c r="F14" s="96">
        <f t="shared" si="0"/>
        <v>65344.376857777781</v>
      </c>
      <c r="G14" s="96">
        <f>Enviado_atual_ANA!J16</f>
        <v>0.97222222222222221</v>
      </c>
      <c r="H14" s="96">
        <f t="shared" si="1"/>
        <v>1.6652202777777778</v>
      </c>
      <c r="I14" s="96">
        <f t="shared" si="2"/>
        <v>87.289999999999992</v>
      </c>
      <c r="J14" s="97">
        <f>Pecuária!$E$19</f>
        <v>87.289999999999992</v>
      </c>
      <c r="K14" s="96">
        <v>841.53569634149289</v>
      </c>
      <c r="L14" s="97">
        <v>4622.9791528727037</v>
      </c>
      <c r="N14" s="288"/>
      <c r="O14" s="95"/>
    </row>
    <row r="15" spans="1:15" ht="20.100000000000001" customHeight="1" x14ac:dyDescent="0.25">
      <c r="A15" s="64" t="s">
        <v>149</v>
      </c>
      <c r="B15" s="75"/>
      <c r="C15" s="98">
        <f>SUM(C5:C14)</f>
        <v>54785.836000000003</v>
      </c>
      <c r="D15" s="98">
        <f t="shared" ref="D15:L15" si="3">SUM(D5:D14)</f>
        <v>77071.275943377346</v>
      </c>
      <c r="E15" s="98">
        <f t="shared" si="3"/>
        <v>71292.113555555567</v>
      </c>
      <c r="F15" s="98">
        <f>SUM(F5:F14)</f>
        <v>117475.0591663082</v>
      </c>
      <c r="G15" s="98">
        <f t="shared" si="3"/>
        <v>1424.7542222222221</v>
      </c>
      <c r="H15" s="98">
        <f t="shared" si="3"/>
        <v>2440.316182313778</v>
      </c>
      <c r="I15" s="98">
        <f t="shared" si="3"/>
        <v>717.79</v>
      </c>
      <c r="J15" s="98">
        <f t="shared" si="3"/>
        <v>717.79</v>
      </c>
      <c r="K15" s="98">
        <f>SUM(K5:K14)</f>
        <v>22906.999183138785</v>
      </c>
      <c r="L15" s="98">
        <f t="shared" si="3"/>
        <v>42468.932312275472</v>
      </c>
      <c r="M15" s="95"/>
      <c r="N15" s="95"/>
      <c r="O15" s="95"/>
    </row>
    <row r="16" spans="1:15" ht="20.100000000000001" customHeight="1" x14ac:dyDescent="0.25"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</row>
    <row r="17" spans="1:15" ht="20.100000000000001" customHeight="1" x14ac:dyDescent="0.25">
      <c r="A17" s="304" t="s">
        <v>265</v>
      </c>
      <c r="B17" s="304"/>
      <c r="C17" s="304"/>
      <c r="D17" s="304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</row>
    <row r="18" spans="1:15" ht="20.100000000000001" customHeight="1" x14ac:dyDescent="0.25"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</row>
    <row r="19" spans="1:15" ht="20.100000000000001" customHeight="1" x14ac:dyDescent="0.25">
      <c r="A19" s="310" t="s">
        <v>65</v>
      </c>
      <c r="B19" s="310" t="s">
        <v>225</v>
      </c>
      <c r="C19" s="302" t="s">
        <v>264</v>
      </c>
      <c r="D19" s="302"/>
      <c r="F19" s="186"/>
    </row>
    <row r="20" spans="1:15" ht="20.100000000000001" customHeight="1" x14ac:dyDescent="0.25">
      <c r="A20" s="311"/>
      <c r="B20" s="311"/>
      <c r="C20" s="179" t="s">
        <v>216</v>
      </c>
      <c r="D20" s="179" t="s">
        <v>217</v>
      </c>
      <c r="F20" s="186"/>
    </row>
    <row r="21" spans="1:15" ht="29.25" customHeight="1" x14ac:dyDescent="0.25">
      <c r="A21" s="80">
        <v>1</v>
      </c>
      <c r="B21" s="82" t="s">
        <v>240</v>
      </c>
      <c r="C21" s="290" t="s">
        <v>151</v>
      </c>
      <c r="D21" s="290" t="s">
        <v>151</v>
      </c>
    </row>
    <row r="22" spans="1:15" ht="29.25" customHeight="1" x14ac:dyDescent="0.25">
      <c r="A22" s="80">
        <v>2</v>
      </c>
      <c r="B22" s="82" t="s">
        <v>243</v>
      </c>
      <c r="C22" s="188">
        <v>3226.9449999999997</v>
      </c>
      <c r="D22" s="189">
        <v>3923.4548694462228</v>
      </c>
      <c r="G22" s="95"/>
    </row>
    <row r="23" spans="1:15" ht="29.25" customHeight="1" x14ac:dyDescent="0.25">
      <c r="A23" s="80">
        <v>3</v>
      </c>
      <c r="B23" s="82" t="s">
        <v>245</v>
      </c>
      <c r="C23" s="188">
        <v>1212.502</v>
      </c>
      <c r="D23" s="189">
        <v>1378.4082654770214</v>
      </c>
    </row>
    <row r="24" spans="1:15" ht="29.25" customHeight="1" x14ac:dyDescent="0.25">
      <c r="A24" s="80">
        <v>4</v>
      </c>
      <c r="B24" s="83" t="s">
        <v>247</v>
      </c>
      <c r="C24" s="188">
        <v>452.22200000000009</v>
      </c>
      <c r="D24" s="189">
        <v>539.24260207180009</v>
      </c>
    </row>
    <row r="25" spans="1:15" ht="29.25" customHeight="1" x14ac:dyDescent="0.25">
      <c r="A25" s="80">
        <v>5</v>
      </c>
      <c r="B25" s="82" t="s">
        <v>249</v>
      </c>
      <c r="C25" s="188">
        <v>941.11200000000008</v>
      </c>
      <c r="D25" s="189">
        <v>1496.2792853108613</v>
      </c>
    </row>
    <row r="26" spans="1:15" ht="29.25" customHeight="1" x14ac:dyDescent="0.25">
      <c r="A26" s="80">
        <v>6</v>
      </c>
      <c r="B26" s="82" t="s">
        <v>251</v>
      </c>
      <c r="C26" s="188">
        <v>6.944</v>
      </c>
      <c r="D26" s="189">
        <v>6.612214462217179</v>
      </c>
    </row>
    <row r="27" spans="1:15" ht="29.25" customHeight="1" x14ac:dyDescent="0.25">
      <c r="A27" s="80">
        <v>7</v>
      </c>
      <c r="B27" s="82" t="s">
        <v>253</v>
      </c>
      <c r="C27" s="188">
        <v>400.00099999999998</v>
      </c>
      <c r="D27" s="189">
        <v>397.51408142520847</v>
      </c>
    </row>
    <row r="28" spans="1:15" ht="29.25" customHeight="1" x14ac:dyDescent="0.25">
      <c r="A28" s="80">
        <v>8</v>
      </c>
      <c r="B28" s="82" t="s">
        <v>255</v>
      </c>
      <c r="C28" s="188">
        <v>1800.0000000000002</v>
      </c>
      <c r="D28" s="189">
        <v>1929.7190899256393</v>
      </c>
    </row>
    <row r="29" spans="1:15" ht="29.25" customHeight="1" x14ac:dyDescent="0.25">
      <c r="A29" s="80">
        <v>9</v>
      </c>
      <c r="B29" s="83" t="s">
        <v>257</v>
      </c>
      <c r="C29" s="188">
        <v>1596.1100000000001</v>
      </c>
      <c r="D29" s="189">
        <v>2829.1287000731222</v>
      </c>
    </row>
    <row r="30" spans="1:15" ht="33" customHeight="1" x14ac:dyDescent="0.25">
      <c r="A30" s="80">
        <v>10</v>
      </c>
      <c r="B30" s="82" t="s">
        <v>259</v>
      </c>
      <c r="C30" s="188">
        <v>45150</v>
      </c>
      <c r="D30" s="189">
        <v>69150</v>
      </c>
    </row>
    <row r="31" spans="1:15" ht="19.5" customHeight="1" x14ac:dyDescent="0.25">
      <c r="A31" s="300" t="s">
        <v>149</v>
      </c>
      <c r="B31" s="301"/>
      <c r="C31" s="291">
        <v>54785.836000000003</v>
      </c>
      <c r="D31" s="98">
        <v>81650.36</v>
      </c>
    </row>
    <row r="32" spans="1:15" ht="33" customHeight="1" x14ac:dyDescent="0.25">
      <c r="A32" s="312" t="s">
        <v>487</v>
      </c>
      <c r="B32" s="312"/>
      <c r="C32" s="312"/>
      <c r="D32" s="312"/>
    </row>
    <row r="33" spans="1:17" ht="20.100000000000001" customHeight="1" x14ac:dyDescent="0.25">
      <c r="A33" s="186"/>
    </row>
    <row r="34" spans="1:17" ht="20.100000000000001" customHeight="1" x14ac:dyDescent="0.25">
      <c r="A34" s="304" t="s">
        <v>267</v>
      </c>
      <c r="B34" s="304"/>
      <c r="C34" s="304"/>
      <c r="D34" s="304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6" spans="1:17" ht="20.100000000000001" customHeight="1" x14ac:dyDescent="0.25">
      <c r="A36" s="302" t="s">
        <v>65</v>
      </c>
      <c r="B36" s="302" t="s">
        <v>225</v>
      </c>
      <c r="C36" s="302" t="s">
        <v>264</v>
      </c>
      <c r="D36" s="302"/>
    </row>
    <row r="37" spans="1:17" ht="20.100000000000001" customHeight="1" x14ac:dyDescent="0.25">
      <c r="A37" s="302"/>
      <c r="B37" s="302"/>
      <c r="C37" s="179" t="s">
        <v>214</v>
      </c>
      <c r="D37" s="179" t="s">
        <v>215</v>
      </c>
    </row>
    <row r="38" spans="1:17" ht="29.25" customHeight="1" x14ac:dyDescent="0.25">
      <c r="A38" s="80">
        <v>1</v>
      </c>
      <c r="B38" s="82" t="s">
        <v>240</v>
      </c>
      <c r="C38" s="290" t="s">
        <v>151</v>
      </c>
      <c r="D38" s="290" t="s">
        <v>151</v>
      </c>
    </row>
    <row r="39" spans="1:17" ht="29.25" customHeight="1" x14ac:dyDescent="0.25">
      <c r="A39" s="80">
        <v>2</v>
      </c>
      <c r="B39" s="82" t="s">
        <v>243</v>
      </c>
      <c r="C39" s="188">
        <f>Enviado_atual_ANA!$H$8</f>
        <v>16558.965000000004</v>
      </c>
      <c r="D39" s="188">
        <f>C39*$F$1</f>
        <v>27285.842656242006</v>
      </c>
    </row>
    <row r="40" spans="1:17" ht="29.25" customHeight="1" x14ac:dyDescent="0.25">
      <c r="A40" s="80">
        <v>3</v>
      </c>
      <c r="B40" s="82" t="s">
        <v>245</v>
      </c>
      <c r="C40" s="188">
        <f>Enviado_atual_ANA!$H$9</f>
        <v>97.051000000000002</v>
      </c>
      <c r="D40" s="188">
        <f t="shared" ref="D40:D46" si="4">C40*$F$1</f>
        <v>159.9205213388</v>
      </c>
    </row>
    <row r="41" spans="1:17" ht="29.25" customHeight="1" x14ac:dyDescent="0.25">
      <c r="A41" s="80">
        <v>4</v>
      </c>
      <c r="B41" s="83" t="s">
        <v>247</v>
      </c>
      <c r="C41" s="188">
        <f>Enviado_atual_ANA!$H$10</f>
        <v>20</v>
      </c>
      <c r="D41" s="188">
        <f t="shared" si="4"/>
        <v>32.955976</v>
      </c>
    </row>
    <row r="42" spans="1:17" ht="29.25" customHeight="1" x14ac:dyDescent="0.25">
      <c r="A42" s="80">
        <v>5</v>
      </c>
      <c r="B42" s="82" t="s">
        <v>249</v>
      </c>
      <c r="C42" s="188">
        <f>Enviado_atual_ANA!$H$11</f>
        <v>184.03700000000001</v>
      </c>
      <c r="D42" s="188">
        <f t="shared" si="4"/>
        <v>303.2559477556</v>
      </c>
    </row>
    <row r="43" spans="1:17" ht="29.25" customHeight="1" x14ac:dyDescent="0.25">
      <c r="A43" s="80">
        <v>6</v>
      </c>
      <c r="B43" s="82" t="s">
        <v>251</v>
      </c>
      <c r="C43" s="188">
        <f>Enviado_atual_ANA!$H$12</f>
        <v>57.480000000000004</v>
      </c>
      <c r="D43" s="188">
        <f t="shared" si="4"/>
        <v>94.715475024</v>
      </c>
    </row>
    <row r="44" spans="1:17" ht="29.25" customHeight="1" x14ac:dyDescent="0.25">
      <c r="A44" s="80">
        <v>7</v>
      </c>
      <c r="B44" s="82" t="s">
        <v>253</v>
      </c>
      <c r="C44" s="188">
        <f>Enviado_atual_ANA!$H$13</f>
        <v>72.529000000000011</v>
      </c>
      <c r="D44" s="188">
        <f t="shared" si="4"/>
        <v>119.51319916520001</v>
      </c>
    </row>
    <row r="45" spans="1:17" ht="29.25" customHeight="1" x14ac:dyDescent="0.25">
      <c r="A45" s="80">
        <v>8</v>
      </c>
      <c r="B45" s="82" t="s">
        <v>255</v>
      </c>
      <c r="C45" s="188">
        <f>Enviado_atual_ANA!$H$14</f>
        <v>1283.3330000000001</v>
      </c>
      <c r="D45" s="188">
        <f t="shared" si="4"/>
        <v>2114.6745774003998</v>
      </c>
    </row>
    <row r="46" spans="1:17" ht="29.25" customHeight="1" x14ac:dyDescent="0.25">
      <c r="A46" s="80">
        <v>9</v>
      </c>
      <c r="B46" s="83" t="s">
        <v>257</v>
      </c>
      <c r="C46" s="188">
        <f>Enviado_atual_ANA!$H$15</f>
        <v>13363.163000000004</v>
      </c>
      <c r="D46" s="188">
        <f t="shared" si="4"/>
        <v>22019.803955604406</v>
      </c>
    </row>
    <row r="47" spans="1:17" ht="29.25" customHeight="1" x14ac:dyDescent="0.25">
      <c r="A47" s="80">
        <v>10</v>
      </c>
      <c r="B47" s="82" t="s">
        <v>259</v>
      </c>
      <c r="C47" s="188">
        <v>39655.56</v>
      </c>
      <c r="D47" s="188">
        <v>53684.01</v>
      </c>
    </row>
    <row r="48" spans="1:17" ht="20.100000000000001" customHeight="1" x14ac:dyDescent="0.25">
      <c r="A48" s="300" t="s">
        <v>149</v>
      </c>
      <c r="B48" s="301"/>
      <c r="C48" s="98">
        <v>71292.113555555567</v>
      </c>
      <c r="D48" s="98">
        <f>SUM(D38:D47)</f>
        <v>105814.69230853042</v>
      </c>
    </row>
    <row r="49" spans="1:4" ht="20.100000000000001" customHeight="1" x14ac:dyDescent="0.25">
      <c r="A49" s="186" t="s">
        <v>484</v>
      </c>
    </row>
    <row r="52" spans="1:4" ht="20.100000000000001" customHeight="1" x14ac:dyDescent="0.25">
      <c r="A52" s="304" t="s">
        <v>266</v>
      </c>
      <c r="B52" s="304"/>
      <c r="C52" s="304"/>
      <c r="D52" s="304"/>
    </row>
    <row r="54" spans="1:4" ht="20.100000000000001" customHeight="1" x14ac:dyDescent="0.25">
      <c r="A54" s="302" t="s">
        <v>65</v>
      </c>
      <c r="B54" s="302" t="s">
        <v>225</v>
      </c>
      <c r="C54" s="302" t="s">
        <v>264</v>
      </c>
      <c r="D54" s="302"/>
    </row>
    <row r="55" spans="1:4" ht="20.100000000000001" customHeight="1" x14ac:dyDescent="0.25">
      <c r="A55" s="302"/>
      <c r="B55" s="302"/>
      <c r="C55" s="179" t="s">
        <v>218</v>
      </c>
      <c r="D55" s="179" t="s">
        <v>219</v>
      </c>
    </row>
    <row r="56" spans="1:4" ht="29.25" customHeight="1" x14ac:dyDescent="0.25">
      <c r="A56" s="80">
        <v>1</v>
      </c>
      <c r="B56" s="82" t="s">
        <v>240</v>
      </c>
      <c r="C56" s="290" t="s">
        <v>151</v>
      </c>
      <c r="D56" s="290" t="s">
        <v>151</v>
      </c>
    </row>
    <row r="57" spans="1:4" ht="29.25" customHeight="1" x14ac:dyDescent="0.25">
      <c r="A57" s="80">
        <v>2</v>
      </c>
      <c r="B57" s="82" t="s">
        <v>243</v>
      </c>
      <c r="C57" s="188">
        <f t="shared" ref="C57:C65" si="5">G6</f>
        <v>172.422</v>
      </c>
      <c r="D57" s="188">
        <f t="shared" ref="D57:D65" si="6">H6</f>
        <v>295.324056756</v>
      </c>
    </row>
    <row r="58" spans="1:4" ht="29.25" customHeight="1" x14ac:dyDescent="0.25">
      <c r="A58" s="80">
        <v>3</v>
      </c>
      <c r="B58" s="82" t="s">
        <v>245</v>
      </c>
      <c r="C58" s="188">
        <f t="shared" si="5"/>
        <v>26.826000000000001</v>
      </c>
      <c r="D58" s="188">
        <f t="shared" si="6"/>
        <v>45.947519148000005</v>
      </c>
    </row>
    <row r="59" spans="1:4" ht="29.25" customHeight="1" x14ac:dyDescent="0.25">
      <c r="A59" s="80">
        <v>4</v>
      </c>
      <c r="B59" s="83" t="s">
        <v>247</v>
      </c>
      <c r="C59" s="188">
        <f t="shared" si="5"/>
        <v>78.128</v>
      </c>
      <c r="D59" s="188">
        <f t="shared" si="6"/>
        <v>133.817482144</v>
      </c>
    </row>
    <row r="60" spans="1:4" ht="29.25" customHeight="1" x14ac:dyDescent="0.25">
      <c r="A60" s="80">
        <v>5</v>
      </c>
      <c r="B60" s="82" t="s">
        <v>249</v>
      </c>
      <c r="C60" s="188">
        <f t="shared" si="5"/>
        <v>29.501000000000005</v>
      </c>
      <c r="D60" s="188">
        <f t="shared" si="6"/>
        <v>50.529253798000006</v>
      </c>
    </row>
    <row r="61" spans="1:4" ht="29.25" customHeight="1" x14ac:dyDescent="0.25">
      <c r="A61" s="80">
        <v>6</v>
      </c>
      <c r="B61" s="82" t="s">
        <v>251</v>
      </c>
      <c r="C61" s="188">
        <f t="shared" si="5"/>
        <v>0</v>
      </c>
      <c r="D61" s="188">
        <f t="shared" si="6"/>
        <v>0</v>
      </c>
    </row>
    <row r="62" spans="1:4" ht="29.25" customHeight="1" x14ac:dyDescent="0.25">
      <c r="A62" s="80">
        <v>7</v>
      </c>
      <c r="B62" s="82" t="s">
        <v>253</v>
      </c>
      <c r="C62" s="188">
        <f t="shared" si="5"/>
        <v>0</v>
      </c>
      <c r="D62" s="188">
        <f t="shared" si="6"/>
        <v>0</v>
      </c>
    </row>
    <row r="63" spans="1:4" ht="29.25" customHeight="1" x14ac:dyDescent="0.25">
      <c r="A63" s="80">
        <v>8</v>
      </c>
      <c r="B63" s="82" t="s">
        <v>255</v>
      </c>
      <c r="C63" s="188">
        <f t="shared" si="5"/>
        <v>999.16700000000003</v>
      </c>
      <c r="D63" s="188">
        <f t="shared" si="6"/>
        <v>1711.3712392660002</v>
      </c>
    </row>
    <row r="64" spans="1:4" ht="29.25" customHeight="1" x14ac:dyDescent="0.25">
      <c r="A64" s="80">
        <v>9</v>
      </c>
      <c r="B64" s="83" t="s">
        <v>257</v>
      </c>
      <c r="C64" s="188">
        <f t="shared" si="5"/>
        <v>117.738</v>
      </c>
      <c r="D64" s="188">
        <f t="shared" si="6"/>
        <v>201.66141092399999</v>
      </c>
    </row>
    <row r="65" spans="1:4" ht="29.25" customHeight="1" x14ac:dyDescent="0.25">
      <c r="A65" s="80">
        <v>10</v>
      </c>
      <c r="B65" s="82" t="s">
        <v>259</v>
      </c>
      <c r="C65" s="188">
        <f t="shared" si="5"/>
        <v>0.97222222222222221</v>
      </c>
      <c r="D65" s="188">
        <f t="shared" si="6"/>
        <v>1.6652202777777778</v>
      </c>
    </row>
    <row r="66" spans="1:4" ht="20.100000000000001" customHeight="1" x14ac:dyDescent="0.25">
      <c r="A66" s="300" t="s">
        <v>149</v>
      </c>
      <c r="B66" s="301"/>
      <c r="C66" s="98">
        <f t="shared" ref="C66" si="7">SUM(C56:C65)</f>
        <v>1424.7542222222221</v>
      </c>
      <c r="D66" s="98">
        <f t="shared" ref="D66" si="8">SUM(D56:D65)</f>
        <v>2440.316182313778</v>
      </c>
    </row>
    <row r="68" spans="1:4" ht="20.100000000000001" customHeight="1" x14ac:dyDescent="0.25">
      <c r="A68" s="304" t="s">
        <v>268</v>
      </c>
      <c r="B68" s="304"/>
      <c r="C68" s="304"/>
      <c r="D68" s="304"/>
    </row>
    <row r="70" spans="1:4" ht="20.100000000000001" customHeight="1" x14ac:dyDescent="0.25">
      <c r="A70" s="302" t="s">
        <v>65</v>
      </c>
      <c r="B70" s="302" t="s">
        <v>225</v>
      </c>
      <c r="C70" s="302" t="s">
        <v>264</v>
      </c>
      <c r="D70" s="302"/>
    </row>
    <row r="71" spans="1:4" ht="20.100000000000001" customHeight="1" x14ac:dyDescent="0.25">
      <c r="A71" s="302"/>
      <c r="B71" s="302"/>
      <c r="C71" s="179" t="s">
        <v>269</v>
      </c>
      <c r="D71" s="179" t="s">
        <v>270</v>
      </c>
    </row>
    <row r="72" spans="1:4" ht="29.25" customHeight="1" x14ac:dyDescent="0.25">
      <c r="A72" s="80">
        <v>1</v>
      </c>
      <c r="B72" s="82" t="s">
        <v>240</v>
      </c>
      <c r="C72" s="290" t="s">
        <v>151</v>
      </c>
      <c r="D72" s="290" t="s">
        <v>151</v>
      </c>
    </row>
    <row r="73" spans="1:4" ht="29.25" customHeight="1" x14ac:dyDescent="0.25">
      <c r="A73" s="80">
        <v>2</v>
      </c>
      <c r="B73" s="82" t="s">
        <v>243</v>
      </c>
      <c r="C73" s="188">
        <f t="shared" ref="C73:C81" si="9">I6</f>
        <v>80.22</v>
      </c>
      <c r="D73" s="188">
        <f t="shared" ref="D73:D81" si="10">J6</f>
        <v>80.22</v>
      </c>
    </row>
    <row r="74" spans="1:4" ht="29.25" customHeight="1" x14ac:dyDescent="0.25">
      <c r="A74" s="80">
        <v>3</v>
      </c>
      <c r="B74" s="82" t="s">
        <v>245</v>
      </c>
      <c r="C74" s="188">
        <f t="shared" si="9"/>
        <v>65.28</v>
      </c>
      <c r="D74" s="188">
        <f t="shared" si="10"/>
        <v>65.28</v>
      </c>
    </row>
    <row r="75" spans="1:4" ht="29.25" customHeight="1" x14ac:dyDescent="0.25">
      <c r="A75" s="80">
        <v>4</v>
      </c>
      <c r="B75" s="83" t="s">
        <v>247</v>
      </c>
      <c r="C75" s="188">
        <f t="shared" si="9"/>
        <v>59.88</v>
      </c>
      <c r="D75" s="188">
        <f t="shared" si="10"/>
        <v>59.88</v>
      </c>
    </row>
    <row r="76" spans="1:4" ht="29.25" customHeight="1" x14ac:dyDescent="0.25">
      <c r="A76" s="80">
        <v>5</v>
      </c>
      <c r="B76" s="82" t="s">
        <v>249</v>
      </c>
      <c r="C76" s="188">
        <f t="shared" si="9"/>
        <v>98.29</v>
      </c>
      <c r="D76" s="188">
        <f t="shared" si="10"/>
        <v>98.29</v>
      </c>
    </row>
    <row r="77" spans="1:4" ht="29.25" customHeight="1" x14ac:dyDescent="0.25">
      <c r="A77" s="80">
        <v>6</v>
      </c>
      <c r="B77" s="82" t="s">
        <v>251</v>
      </c>
      <c r="C77" s="188">
        <f t="shared" si="9"/>
        <v>19.059999999999999</v>
      </c>
      <c r="D77" s="188">
        <f t="shared" si="10"/>
        <v>19.059999999999999</v>
      </c>
    </row>
    <row r="78" spans="1:4" ht="29.25" customHeight="1" x14ac:dyDescent="0.25">
      <c r="A78" s="80">
        <v>7</v>
      </c>
      <c r="B78" s="82" t="s">
        <v>253</v>
      </c>
      <c r="C78" s="188">
        <f t="shared" si="9"/>
        <v>54.88</v>
      </c>
      <c r="D78" s="188">
        <f t="shared" si="10"/>
        <v>54.88</v>
      </c>
    </row>
    <row r="79" spans="1:4" ht="29.25" customHeight="1" x14ac:dyDescent="0.25">
      <c r="A79" s="80">
        <v>8</v>
      </c>
      <c r="B79" s="82" t="s">
        <v>255</v>
      </c>
      <c r="C79" s="188">
        <f t="shared" si="9"/>
        <v>206.39</v>
      </c>
      <c r="D79" s="188">
        <f t="shared" si="10"/>
        <v>206.39</v>
      </c>
    </row>
    <row r="80" spans="1:4" ht="29.25" customHeight="1" x14ac:dyDescent="0.25">
      <c r="A80" s="80">
        <v>9</v>
      </c>
      <c r="B80" s="83" t="s">
        <v>257</v>
      </c>
      <c r="C80" s="188">
        <f t="shared" si="9"/>
        <v>46.5</v>
      </c>
      <c r="D80" s="188">
        <f t="shared" si="10"/>
        <v>46.5</v>
      </c>
    </row>
    <row r="81" spans="1:4" ht="29.25" customHeight="1" x14ac:dyDescent="0.25">
      <c r="A81" s="80">
        <v>10</v>
      </c>
      <c r="B81" s="82" t="s">
        <v>259</v>
      </c>
      <c r="C81" s="188">
        <f t="shared" si="9"/>
        <v>87.289999999999992</v>
      </c>
      <c r="D81" s="188">
        <f t="shared" si="10"/>
        <v>87.289999999999992</v>
      </c>
    </row>
    <row r="82" spans="1:4" ht="20.100000000000001" customHeight="1" x14ac:dyDescent="0.25">
      <c r="A82" s="300" t="s">
        <v>149</v>
      </c>
      <c r="B82" s="301"/>
      <c r="C82" s="98">
        <f t="shared" ref="C82" si="11">SUM(C72:C81)</f>
        <v>717.79</v>
      </c>
      <c r="D82" s="98">
        <f t="shared" ref="D82" si="12">SUM(D72:D81)</f>
        <v>717.79</v>
      </c>
    </row>
    <row r="84" spans="1:4" ht="20.100000000000001" customHeight="1" x14ac:dyDescent="0.25">
      <c r="A84" s="304" t="s">
        <v>328</v>
      </c>
      <c r="B84" s="304"/>
      <c r="C84" s="304"/>
      <c r="D84" s="185"/>
    </row>
    <row r="86" spans="1:4" ht="20.100000000000001" customHeight="1" x14ac:dyDescent="0.25">
      <c r="A86" s="302" t="s">
        <v>65</v>
      </c>
      <c r="B86" s="302" t="s">
        <v>225</v>
      </c>
      <c r="C86" s="303" t="s">
        <v>327</v>
      </c>
      <c r="D86" s="184"/>
    </row>
    <row r="87" spans="1:4" ht="20.100000000000001" customHeight="1" x14ac:dyDescent="0.25">
      <c r="A87" s="302"/>
      <c r="B87" s="302"/>
      <c r="C87" s="303"/>
    </row>
    <row r="88" spans="1:4" ht="29.25" customHeight="1" x14ac:dyDescent="0.25">
      <c r="A88" s="80">
        <v>1</v>
      </c>
      <c r="B88" s="82" t="s">
        <v>240</v>
      </c>
      <c r="C88" s="289" t="s">
        <v>151</v>
      </c>
    </row>
    <row r="89" spans="1:4" ht="29.25" customHeight="1" x14ac:dyDescent="0.25">
      <c r="A89" s="80">
        <v>2</v>
      </c>
      <c r="B89" s="82" t="s">
        <v>243</v>
      </c>
      <c r="C89" s="189">
        <f>K6</f>
        <v>181.54360791153212</v>
      </c>
    </row>
    <row r="90" spans="1:4" ht="29.25" customHeight="1" x14ac:dyDescent="0.25">
      <c r="A90" s="80">
        <v>3</v>
      </c>
      <c r="B90" s="82" t="s">
        <v>245</v>
      </c>
      <c r="C90" s="189">
        <f t="shared" ref="C90:C97" si="13">K7</f>
        <v>1033.9542646960097</v>
      </c>
    </row>
    <row r="91" spans="1:4" ht="29.25" customHeight="1" x14ac:dyDescent="0.25">
      <c r="A91" s="80">
        <v>4</v>
      </c>
      <c r="B91" s="83" t="s">
        <v>247</v>
      </c>
      <c r="C91" s="189">
        <f t="shared" si="13"/>
        <v>29.622745138015553</v>
      </c>
    </row>
    <row r="92" spans="1:4" ht="29.25" customHeight="1" x14ac:dyDescent="0.25">
      <c r="A92" s="80">
        <v>5</v>
      </c>
      <c r="B92" s="82" t="s">
        <v>249</v>
      </c>
      <c r="C92" s="189">
        <f t="shared" si="13"/>
        <v>9616.5068999787818</v>
      </c>
    </row>
    <row r="93" spans="1:4" ht="29.25" customHeight="1" x14ac:dyDescent="0.25">
      <c r="A93" s="80">
        <v>6</v>
      </c>
      <c r="B93" s="82" t="s">
        <v>251</v>
      </c>
      <c r="C93" s="189">
        <f t="shared" si="13"/>
        <v>48.959604626556832</v>
      </c>
    </row>
    <row r="94" spans="1:4" ht="29.25" customHeight="1" x14ac:dyDescent="0.25">
      <c r="A94" s="80">
        <v>7</v>
      </c>
      <c r="B94" s="82" t="s">
        <v>253</v>
      </c>
      <c r="C94" s="189">
        <f t="shared" si="13"/>
        <v>602.44455663616452</v>
      </c>
    </row>
    <row r="95" spans="1:4" ht="29.25" customHeight="1" x14ac:dyDescent="0.25">
      <c r="A95" s="80">
        <v>8</v>
      </c>
      <c r="B95" s="82" t="s">
        <v>255</v>
      </c>
      <c r="C95" s="189">
        <f t="shared" si="13"/>
        <v>2467.0956042302441</v>
      </c>
    </row>
    <row r="96" spans="1:4" ht="29.25" customHeight="1" x14ac:dyDescent="0.25">
      <c r="A96" s="80">
        <v>9</v>
      </c>
      <c r="B96" s="83" t="s">
        <v>257</v>
      </c>
      <c r="C96" s="189">
        <f t="shared" si="13"/>
        <v>8085.3362035799883</v>
      </c>
    </row>
    <row r="97" spans="1:5" ht="29.25" customHeight="1" x14ac:dyDescent="0.25">
      <c r="A97" s="80">
        <v>10</v>
      </c>
      <c r="B97" s="82" t="s">
        <v>259</v>
      </c>
      <c r="C97" s="189">
        <f t="shared" si="13"/>
        <v>841.53569634149289</v>
      </c>
    </row>
    <row r="98" spans="1:5" ht="20.100000000000001" customHeight="1" x14ac:dyDescent="0.25">
      <c r="A98" s="300" t="s">
        <v>149</v>
      </c>
      <c r="B98" s="301"/>
      <c r="C98" s="287">
        <f t="shared" ref="C98" si="14">SUM(C88:C97)</f>
        <v>22906.999183138785</v>
      </c>
    </row>
    <row r="100" spans="1:5" ht="20.100000000000001" customHeight="1" x14ac:dyDescent="0.25">
      <c r="A100" s="304" t="s">
        <v>271</v>
      </c>
      <c r="B100" s="304"/>
      <c r="C100" s="304"/>
      <c r="D100" s="304"/>
    </row>
    <row r="102" spans="1:5" ht="20.100000000000001" customHeight="1" x14ac:dyDescent="0.25">
      <c r="A102" s="302" t="s">
        <v>65</v>
      </c>
      <c r="B102" s="302" t="s">
        <v>225</v>
      </c>
      <c r="C102" s="302" t="s">
        <v>264</v>
      </c>
      <c r="D102" s="302"/>
    </row>
    <row r="103" spans="1:5" ht="20.100000000000001" customHeight="1" x14ac:dyDescent="0.25">
      <c r="A103" s="302"/>
      <c r="B103" s="302"/>
      <c r="C103" s="179" t="s">
        <v>325</v>
      </c>
      <c r="D103" s="179" t="s">
        <v>326</v>
      </c>
    </row>
    <row r="104" spans="1:5" ht="29.25" customHeight="1" x14ac:dyDescent="0.25">
      <c r="A104" s="80">
        <v>1</v>
      </c>
      <c r="B104" s="82" t="s">
        <v>240</v>
      </c>
      <c r="C104" s="289" t="s">
        <v>151</v>
      </c>
      <c r="D104" s="289" t="s">
        <v>151</v>
      </c>
    </row>
    <row r="105" spans="1:5" ht="29.25" customHeight="1" x14ac:dyDescent="0.25">
      <c r="A105" s="80">
        <v>2</v>
      </c>
      <c r="B105" s="82" t="s">
        <v>243</v>
      </c>
      <c r="C105" s="189">
        <f t="shared" ref="C105:C113" si="15">K6</f>
        <v>181.54360791153212</v>
      </c>
      <c r="D105" s="189">
        <f t="shared" ref="D105:D113" si="16">L6</f>
        <v>323.64589611703389</v>
      </c>
      <c r="E105" s="62">
        <f>(D105/C105)^(1/(2040-2014))-1</f>
        <v>2.2485774913042933E-2</v>
      </c>
    </row>
    <row r="106" spans="1:5" ht="29.25" customHeight="1" x14ac:dyDescent="0.25">
      <c r="A106" s="80">
        <v>3</v>
      </c>
      <c r="B106" s="82" t="s">
        <v>245</v>
      </c>
      <c r="C106" s="189">
        <f t="shared" si="15"/>
        <v>1033.9542646960097</v>
      </c>
      <c r="D106" s="189">
        <f t="shared" si="16"/>
        <v>2210.0085892067891</v>
      </c>
      <c r="E106" s="62">
        <f t="shared" ref="E106:E112" si="17">(D106/C106)^(1/(2040-2014))-1</f>
        <v>2.964657257682024E-2</v>
      </c>
    </row>
    <row r="107" spans="1:5" ht="29.25" customHeight="1" x14ac:dyDescent="0.25">
      <c r="A107" s="80">
        <v>4</v>
      </c>
      <c r="B107" s="83" t="s">
        <v>247</v>
      </c>
      <c r="C107" s="189">
        <f t="shared" si="15"/>
        <v>29.622745138015553</v>
      </c>
      <c r="D107" s="189">
        <f t="shared" si="16"/>
        <v>70.896166280290771</v>
      </c>
      <c r="E107" s="62">
        <f t="shared" si="17"/>
        <v>3.4134019003750016E-2</v>
      </c>
    </row>
    <row r="108" spans="1:5" ht="29.25" customHeight="1" x14ac:dyDescent="0.25">
      <c r="A108" s="80">
        <v>5</v>
      </c>
      <c r="B108" s="82" t="s">
        <v>249</v>
      </c>
      <c r="C108" s="189">
        <f t="shared" si="15"/>
        <v>9616.5068999787818</v>
      </c>
      <c r="D108" s="189">
        <f t="shared" si="16"/>
        <v>15959.25146444956</v>
      </c>
      <c r="E108" s="62">
        <f t="shared" si="17"/>
        <v>1.9674016550629059E-2</v>
      </c>
    </row>
    <row r="109" spans="1:5" ht="29.25" customHeight="1" x14ac:dyDescent="0.25">
      <c r="A109" s="80">
        <v>6</v>
      </c>
      <c r="B109" s="82" t="s">
        <v>251</v>
      </c>
      <c r="C109" s="189">
        <f t="shared" si="15"/>
        <v>48.959604626556832</v>
      </c>
      <c r="D109" s="189">
        <f t="shared" si="16"/>
        <v>70.763549877664815</v>
      </c>
      <c r="E109" s="62">
        <f t="shared" si="17"/>
        <v>1.4268080042899589E-2</v>
      </c>
    </row>
    <row r="110" spans="1:5" ht="29.25" customHeight="1" x14ac:dyDescent="0.25">
      <c r="A110" s="80">
        <v>7</v>
      </c>
      <c r="B110" s="82" t="s">
        <v>253</v>
      </c>
      <c r="C110" s="189">
        <f t="shared" si="15"/>
        <v>602.44455663616452</v>
      </c>
      <c r="D110" s="189">
        <f t="shared" si="16"/>
        <v>1000.5180537402109</v>
      </c>
      <c r="E110" s="62">
        <f t="shared" si="17"/>
        <v>1.970225250174118E-2</v>
      </c>
    </row>
    <row r="111" spans="1:5" ht="29.25" customHeight="1" x14ac:dyDescent="0.25">
      <c r="A111" s="80">
        <v>8</v>
      </c>
      <c r="B111" s="82" t="s">
        <v>255</v>
      </c>
      <c r="C111" s="189">
        <f t="shared" si="15"/>
        <v>2467.0956042302441</v>
      </c>
      <c r="D111" s="189">
        <f t="shared" si="16"/>
        <v>4225.4598067499801</v>
      </c>
      <c r="E111" s="62">
        <f t="shared" si="17"/>
        <v>2.0911274090370746E-2</v>
      </c>
    </row>
    <row r="112" spans="1:5" ht="29.25" customHeight="1" x14ac:dyDescent="0.25">
      <c r="A112" s="80">
        <v>9</v>
      </c>
      <c r="B112" s="83" t="s">
        <v>257</v>
      </c>
      <c r="C112" s="189">
        <f t="shared" si="15"/>
        <v>8085.3362035799883</v>
      </c>
      <c r="D112" s="189">
        <f t="shared" si="16"/>
        <v>13985.40963298124</v>
      </c>
      <c r="E112" s="62">
        <f t="shared" si="17"/>
        <v>2.1299138795849881E-2</v>
      </c>
    </row>
    <row r="113" spans="1:6" ht="29.25" customHeight="1" x14ac:dyDescent="0.25">
      <c r="A113" s="80">
        <v>10</v>
      </c>
      <c r="B113" s="82" t="s">
        <v>259</v>
      </c>
      <c r="C113" s="189">
        <f t="shared" si="15"/>
        <v>841.53569634149289</v>
      </c>
      <c r="D113" s="189">
        <f t="shared" si="16"/>
        <v>4622.9791528727037</v>
      </c>
    </row>
    <row r="114" spans="1:6" ht="20.100000000000001" customHeight="1" x14ac:dyDescent="0.25">
      <c r="A114" s="300" t="s">
        <v>149</v>
      </c>
      <c r="B114" s="301"/>
      <c r="C114" s="287">
        <f t="shared" ref="C114" si="18">SUM(C104:C113)</f>
        <v>22906.999183138785</v>
      </c>
      <c r="D114" s="287">
        <f>SUM(D104:D113)</f>
        <v>42468.932312275472</v>
      </c>
    </row>
    <row r="118" spans="1:6" ht="20.100000000000001" customHeight="1" x14ac:dyDescent="0.25">
      <c r="A118" s="302" t="s">
        <v>65</v>
      </c>
      <c r="B118" s="302" t="s">
        <v>225</v>
      </c>
      <c r="C118" s="303" t="s">
        <v>330</v>
      </c>
      <c r="D118" s="303" t="s">
        <v>329</v>
      </c>
      <c r="E118" s="299" t="s">
        <v>492</v>
      </c>
      <c r="F118" s="299" t="s">
        <v>491</v>
      </c>
    </row>
    <row r="119" spans="1:6" ht="20.100000000000001" customHeight="1" x14ac:dyDescent="0.25">
      <c r="A119" s="302"/>
      <c r="B119" s="302"/>
      <c r="C119" s="302"/>
      <c r="D119" s="302"/>
      <c r="E119" s="299"/>
      <c r="F119" s="299"/>
    </row>
    <row r="120" spans="1:6" ht="29.25" customHeight="1" x14ac:dyDescent="0.25">
      <c r="A120" s="80">
        <v>1</v>
      </c>
      <c r="B120" s="84" t="s">
        <v>240</v>
      </c>
      <c r="C120" s="80" t="s">
        <v>151</v>
      </c>
      <c r="D120" s="80" t="s">
        <v>151</v>
      </c>
      <c r="E120" s="80" t="s">
        <v>151</v>
      </c>
      <c r="F120" s="80" t="s">
        <v>151</v>
      </c>
    </row>
    <row r="121" spans="1:6" ht="29.25" customHeight="1" x14ac:dyDescent="0.25">
      <c r="A121" s="80">
        <v>2</v>
      </c>
      <c r="B121" s="84" t="s">
        <v>243</v>
      </c>
      <c r="C121" s="180">
        <f>C6+E6+G6+I6+K6</f>
        <v>20220.095607911535</v>
      </c>
      <c r="D121" s="180">
        <f>D6+F6+H6+J6+L6</f>
        <v>31908.487478561263</v>
      </c>
      <c r="E121" s="80">
        <f>(C22*0.2+C39*0.2+C57*0.2+C73*0.8+C105*0.8)/1000</f>
        <v>4.2010772863292267</v>
      </c>
      <c r="F121" s="80">
        <f>(D22*0.2+D39*0.2+D57*0.2+D73*0.8+D105*0.8)/1000</f>
        <v>6.6240170333824739</v>
      </c>
    </row>
    <row r="122" spans="1:6" ht="54.75" customHeight="1" x14ac:dyDescent="0.25">
      <c r="A122" s="80">
        <v>3</v>
      </c>
      <c r="B122" s="84" t="s">
        <v>245</v>
      </c>
      <c r="C122" s="180">
        <f t="shared" ref="C122:D128" si="19">C7+E7+G7+I7+K7</f>
        <v>2435.6132646960095</v>
      </c>
      <c r="D122" s="180">
        <f t="shared" si="19"/>
        <v>3859.5648951706107</v>
      </c>
      <c r="E122" s="80">
        <f t="shared" ref="E122:E127" si="20">(C23*0.2+C40*0.2+C58*0.2+C74*0.8+C106*0.8)/1000</f>
        <v>1.1466632117568079</v>
      </c>
      <c r="F122" s="80">
        <f>(D23*0.2+D40*0.2+D58*0.2+D74*0.8+D106*0.8)/1000</f>
        <v>2.1370861325581956</v>
      </c>
    </row>
    <row r="123" spans="1:6" ht="29.25" customHeight="1" x14ac:dyDescent="0.25">
      <c r="A123" s="80">
        <v>4</v>
      </c>
      <c r="B123" s="90" t="s">
        <v>247</v>
      </c>
      <c r="C123" s="180">
        <f t="shared" si="19"/>
        <v>639.85274513801573</v>
      </c>
      <c r="D123" s="180">
        <f t="shared" si="19"/>
        <v>836.79222649609085</v>
      </c>
      <c r="E123" s="80">
        <f t="shared" si="20"/>
        <v>0.18167219611041249</v>
      </c>
      <c r="F123" s="80">
        <f t="shared" ref="F123:F129" si="21">(D24*0.2+D41*0.2+D59*0.2+D75*0.8+D107*0.8)/1000</f>
        <v>0.24582414506739264</v>
      </c>
    </row>
    <row r="124" spans="1:6" ht="29.25" customHeight="1" x14ac:dyDescent="0.25">
      <c r="A124" s="80">
        <v>5</v>
      </c>
      <c r="B124" s="84" t="s">
        <v>249</v>
      </c>
      <c r="C124" s="180">
        <f t="shared" si="19"/>
        <v>10869.446899978782</v>
      </c>
      <c r="D124" s="180">
        <f t="shared" si="19"/>
        <v>17907.605951314021</v>
      </c>
      <c r="E124" s="80">
        <f t="shared" si="20"/>
        <v>8.0027675199830259</v>
      </c>
      <c r="F124" s="80">
        <f>(D25*0.2+D42*0.2+D60*0.2+D76*0.8+D108*0.8)/1000</f>
        <v>13.216046068932544</v>
      </c>
    </row>
    <row r="125" spans="1:6" ht="29.25" customHeight="1" x14ac:dyDescent="0.25">
      <c r="A125" s="80">
        <v>6</v>
      </c>
      <c r="B125" s="84" t="s">
        <v>251</v>
      </c>
      <c r="C125" s="180">
        <f t="shared" si="19"/>
        <v>132.44360462655683</v>
      </c>
      <c r="D125" s="180">
        <f t="shared" si="19"/>
        <v>191.15123936388198</v>
      </c>
      <c r="E125" s="80">
        <f t="shared" si="20"/>
        <v>6.7300483701245473E-2</v>
      </c>
      <c r="F125" s="80">
        <f t="shared" si="21"/>
        <v>9.2124377799375295E-2</v>
      </c>
    </row>
    <row r="126" spans="1:6" ht="29.25" customHeight="1" x14ac:dyDescent="0.25">
      <c r="A126" s="80">
        <v>7</v>
      </c>
      <c r="B126" s="84" t="s">
        <v>253</v>
      </c>
      <c r="C126" s="180">
        <f t="shared" si="19"/>
        <v>1129.8545566361645</v>
      </c>
      <c r="D126" s="180">
        <f t="shared" si="19"/>
        <v>1572.4253343306195</v>
      </c>
      <c r="E126" s="80">
        <f t="shared" si="20"/>
        <v>0.62036564530893168</v>
      </c>
      <c r="F126" s="80">
        <f t="shared" si="21"/>
        <v>0.94772389911025046</v>
      </c>
    </row>
    <row r="127" spans="1:6" ht="29.25" customHeight="1" x14ac:dyDescent="0.25">
      <c r="A127" s="80">
        <v>8</v>
      </c>
      <c r="B127" s="84" t="s">
        <v>255</v>
      </c>
      <c r="C127" s="180">
        <f t="shared" si="19"/>
        <v>6755.9856042302445</v>
      </c>
      <c r="D127" s="180">
        <f t="shared" si="19"/>
        <v>10187.61471334202</v>
      </c>
      <c r="E127" s="80">
        <f t="shared" si="20"/>
        <v>2.9552884833841953</v>
      </c>
      <c r="F127" s="80">
        <f t="shared" si="21"/>
        <v>4.6966328267183926</v>
      </c>
    </row>
    <row r="128" spans="1:6" ht="29.25" customHeight="1" x14ac:dyDescent="0.25">
      <c r="A128" s="80">
        <v>9</v>
      </c>
      <c r="B128" s="90" t="s">
        <v>257</v>
      </c>
      <c r="C128" s="180">
        <f t="shared" si="19"/>
        <v>23208.847203579993</v>
      </c>
      <c r="D128" s="180">
        <f t="shared" si="19"/>
        <v>39082.503699582769</v>
      </c>
      <c r="E128" s="80">
        <f>(C29*0.2+C46*0.2+C64*0.2+C80*0.8+C112*0.8)/1000</f>
        <v>9.5208711628639922</v>
      </c>
      <c r="F128" s="80">
        <f t="shared" si="21"/>
        <v>16.235646519705298</v>
      </c>
    </row>
    <row r="129" spans="1:7" ht="29.25" customHeight="1" x14ac:dyDescent="0.25">
      <c r="A129" s="80">
        <v>10</v>
      </c>
      <c r="B129" s="84" t="s">
        <v>259</v>
      </c>
      <c r="C129" s="180">
        <f>C14+E14+G14+I14+K14</f>
        <v>85735.353474119271</v>
      </c>
      <c r="D129" s="180">
        <f>D14+F14+H14+J14+L14+24000</f>
        <v>158627.22806611349</v>
      </c>
      <c r="E129" s="80">
        <f>(C30*0.2+C47*0.2+C65*0.2+C81*0.8+C113*0.8)/1000</f>
        <v>17.704367001517639</v>
      </c>
      <c r="F129" s="80">
        <f t="shared" si="21"/>
        <v>28.335350366353719</v>
      </c>
    </row>
    <row r="130" spans="1:7" ht="20.100000000000001" customHeight="1" x14ac:dyDescent="0.25">
      <c r="A130" s="300" t="s">
        <v>149</v>
      </c>
      <c r="B130" s="301"/>
      <c r="C130" s="181">
        <f>C15+E15+G15+I15+K15</f>
        <v>151127.49296091657</v>
      </c>
      <c r="D130" s="181">
        <f>D15+F15+H15+J15+L15+24000</f>
        <v>264173.37360427482</v>
      </c>
      <c r="E130" s="181">
        <f>SUM(E121:E129)</f>
        <v>44.400372990955475</v>
      </c>
      <c r="F130" s="181">
        <f>SUM(F121:F129)</f>
        <v>72.530451369627642</v>
      </c>
    </row>
    <row r="131" spans="1:7" ht="20.100000000000001" customHeight="1" x14ac:dyDescent="0.25">
      <c r="A131" s="362" t="s">
        <v>494</v>
      </c>
      <c r="B131" s="362"/>
      <c r="C131" s="362"/>
      <c r="D131" s="362"/>
      <c r="E131" s="362"/>
      <c r="F131" s="362"/>
    </row>
    <row r="132" spans="1:7" ht="20.100000000000001" customHeight="1" x14ac:dyDescent="0.25">
      <c r="A132" s="363"/>
      <c r="B132" s="363"/>
      <c r="C132" s="363"/>
      <c r="D132" s="363"/>
      <c r="E132" s="363"/>
      <c r="F132" s="363"/>
    </row>
    <row r="134" spans="1:7" ht="20.100000000000001" customHeight="1" x14ac:dyDescent="0.25">
      <c r="C134" s="95">
        <f>(C122+C124+C128)/1000</f>
        <v>36.513907368254792</v>
      </c>
      <c r="D134" s="62">
        <f>(D122+D124+D128)/1000</f>
        <v>60.849674546067398</v>
      </c>
      <c r="E134" s="62">
        <f>E122+E124+E128</f>
        <v>18.670301894603824</v>
      </c>
      <c r="F134" s="62">
        <f>F122+F124+F128</f>
        <v>31.588778721196036</v>
      </c>
    </row>
    <row r="135" spans="1:7" ht="20.100000000000001" customHeight="1" x14ac:dyDescent="0.25">
      <c r="C135" s="62">
        <v>0.96</v>
      </c>
      <c r="D135" s="62">
        <v>1.58</v>
      </c>
      <c r="E135" s="62">
        <v>0.39</v>
      </c>
      <c r="F135" s="62">
        <v>0.8</v>
      </c>
      <c r="G135" s="95" t="s">
        <v>493</v>
      </c>
    </row>
    <row r="136" spans="1:7" ht="20.100000000000001" customHeight="1" x14ac:dyDescent="0.25">
      <c r="C136" s="95">
        <f>SUM(C134:C135)</f>
        <v>37.473907368254793</v>
      </c>
      <c r="D136" s="62">
        <f>SUM(D134:D135)</f>
        <v>62.429674546067396</v>
      </c>
      <c r="E136" s="62">
        <f>SUM(E134:E135)</f>
        <v>19.060301894603825</v>
      </c>
      <c r="F136" s="62">
        <f>SUM(F134:F135)</f>
        <v>32.388778721196033</v>
      </c>
    </row>
  </sheetData>
  <mergeCells count="42">
    <mergeCell ref="A131:F132"/>
    <mergeCell ref="A32:D32"/>
    <mergeCell ref="A84:C84"/>
    <mergeCell ref="A86:A87"/>
    <mergeCell ref="B86:B87"/>
    <mergeCell ref="C86:C87"/>
    <mergeCell ref="A66:B66"/>
    <mergeCell ref="B36:B37"/>
    <mergeCell ref="B54:B55"/>
    <mergeCell ref="A36:A37"/>
    <mergeCell ref="C36:D36"/>
    <mergeCell ref="A54:A55"/>
    <mergeCell ref="C54:D54"/>
    <mergeCell ref="A48:B48"/>
    <mergeCell ref="A98:B98"/>
    <mergeCell ref="A3:A4"/>
    <mergeCell ref="C3:L3"/>
    <mergeCell ref="A19:A20"/>
    <mergeCell ref="C19:D19"/>
    <mergeCell ref="B3:B4"/>
    <mergeCell ref="A17:D17"/>
    <mergeCell ref="B19:B20"/>
    <mergeCell ref="A31:B31"/>
    <mergeCell ref="A70:A71"/>
    <mergeCell ref="C70:D70"/>
    <mergeCell ref="B70:B71"/>
    <mergeCell ref="A82:B82"/>
    <mergeCell ref="A34:D34"/>
    <mergeCell ref="A52:D52"/>
    <mergeCell ref="A68:D68"/>
    <mergeCell ref="A114:B114"/>
    <mergeCell ref="C118:C119"/>
    <mergeCell ref="A100:D100"/>
    <mergeCell ref="A102:A103"/>
    <mergeCell ref="B102:B103"/>
    <mergeCell ref="C102:D102"/>
    <mergeCell ref="D118:D119"/>
    <mergeCell ref="E118:E119"/>
    <mergeCell ref="F118:F119"/>
    <mergeCell ref="A130:B130"/>
    <mergeCell ref="A118:A119"/>
    <mergeCell ref="B118:B119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8" fitToWidth="0" orientation="landscape" verticalDpi="598" r:id="rId1"/>
  <rowBreaks count="7" manualBreakCount="7">
    <brk id="16" max="5" man="1"/>
    <brk id="33" max="3" man="1"/>
    <brk id="51" max="3" man="1"/>
    <brk id="67" max="3" man="1"/>
    <brk id="83" max="3" man="1"/>
    <brk id="99" max="3" man="1"/>
    <brk id="115" max="5" man="1"/>
  </rowBreaks>
  <colBreaks count="1" manualBreakCount="1">
    <brk id="6" max="13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92D050"/>
  </sheetPr>
  <dimension ref="A1:S97"/>
  <sheetViews>
    <sheetView topLeftCell="C7" zoomScaleNormal="100" workbookViewId="0">
      <selection activeCell="B14" sqref="B14"/>
    </sheetView>
  </sheetViews>
  <sheetFormatPr defaultRowHeight="15" x14ac:dyDescent="0.25"/>
  <cols>
    <col min="1" max="1" width="25.28515625" style="66" bestFit="1" customWidth="1"/>
    <col min="2" max="2" width="10" style="66" bestFit="1" customWidth="1"/>
    <col min="3" max="3" width="8.85546875" style="66" customWidth="1"/>
    <col min="4" max="4" width="7" style="66" bestFit="1" customWidth="1"/>
    <col min="5" max="5" width="10.140625" style="66" customWidth="1"/>
    <col min="6" max="6" width="14.7109375" style="66" customWidth="1"/>
    <col min="7" max="8" width="11.28515625" style="4" customWidth="1"/>
    <col min="9" max="9" width="14.7109375" style="4" customWidth="1"/>
    <col min="10" max="11" width="9.140625" style="66"/>
    <col min="12" max="14" width="15.7109375" style="62" customWidth="1"/>
    <col min="15" max="16" width="16.7109375" style="62" hidden="1" customWidth="1"/>
    <col min="17" max="17" width="16.7109375" style="66" customWidth="1"/>
    <col min="18" max="18" width="10.42578125" style="66" bestFit="1" customWidth="1"/>
    <col min="19" max="19" width="11.140625" style="66" bestFit="1" customWidth="1"/>
    <col min="20" max="16384" width="9.140625" style="66"/>
  </cols>
  <sheetData>
    <row r="1" spans="1:19" x14ac:dyDescent="0.25">
      <c r="G1" s="335" t="s">
        <v>314</v>
      </c>
      <c r="H1" s="335"/>
      <c r="I1" s="335"/>
    </row>
    <row r="2" spans="1:19" s="1" customFormat="1" ht="35.1" customHeight="1" x14ac:dyDescent="0.25">
      <c r="A2" s="128" t="s">
        <v>66</v>
      </c>
      <c r="B2" s="128" t="s">
        <v>62</v>
      </c>
      <c r="C2" s="128" t="s">
        <v>63</v>
      </c>
      <c r="D2" s="128" t="s">
        <v>65</v>
      </c>
      <c r="E2" s="128" t="s">
        <v>64</v>
      </c>
      <c r="F2" s="128" t="s">
        <v>70</v>
      </c>
      <c r="G2" s="129">
        <v>2040</v>
      </c>
      <c r="H2" s="129" t="s">
        <v>315</v>
      </c>
      <c r="I2" s="130" t="s">
        <v>316</v>
      </c>
      <c r="L2" s="131"/>
      <c r="M2" s="131"/>
      <c r="N2" s="131"/>
      <c r="O2" s="131"/>
      <c r="P2" s="131"/>
    </row>
    <row r="3" spans="1:19" ht="18" customHeight="1" x14ac:dyDescent="0.25">
      <c r="A3" s="132" t="s">
        <v>1</v>
      </c>
      <c r="B3" s="133">
        <v>582.45949299999995</v>
      </c>
      <c r="C3" s="133">
        <v>582.45949299999995</v>
      </c>
      <c r="D3" s="134">
        <v>2</v>
      </c>
      <c r="E3" s="135">
        <v>410.03328099999999</v>
      </c>
      <c r="F3" s="136">
        <f t="shared" ref="F3:F66" si="0">E3/B3</f>
        <v>0.70396874963457767</v>
      </c>
      <c r="G3" s="137">
        <f>(VLOOKUP(A3,Abastecimento_auxiliar!$C$4:$D$95,2,FALSE))*'Abastecimento (rev)'!F3</f>
        <v>358.83232852421889</v>
      </c>
      <c r="H3" s="138">
        <f>(VLOOKUP(A3,'Plan2 (3)'!$E$5:$G$195,3,FALSE))*'Abastecimento (rev)'!F3</f>
        <v>249.50060424548704</v>
      </c>
      <c r="I3" s="138">
        <f>G3-H3</f>
        <v>109.33172427873185</v>
      </c>
    </row>
    <row r="4" spans="1:19" ht="18" customHeight="1" x14ac:dyDescent="0.25">
      <c r="A4" s="139" t="s">
        <v>2</v>
      </c>
      <c r="B4" s="140">
        <v>546.65244499999994</v>
      </c>
      <c r="C4" s="140">
        <v>546.65244499999994</v>
      </c>
      <c r="D4" s="141">
        <v>2</v>
      </c>
      <c r="E4" s="140">
        <v>546.65244499999994</v>
      </c>
      <c r="F4" s="142">
        <f t="shared" si="0"/>
        <v>1</v>
      </c>
      <c r="G4" s="143">
        <f>(VLOOKUP(A4,Abastecimento_auxiliar!$C$4:$D$95,2,FALSE))*'Abastecimento (rev)'!F4</f>
        <v>1039.6460751353757</v>
      </c>
      <c r="H4" s="144">
        <f>(VLOOKUP(A4,'Plan2 (3)'!$E$5:$G$195,3,FALSE))*'Abastecimento (rev)'!F4</f>
        <v>805.51</v>
      </c>
      <c r="I4" s="144">
        <f t="shared" ref="I4:I67" si="1">G4-H4</f>
        <v>234.13607513537568</v>
      </c>
      <c r="L4" s="332" t="s">
        <v>65</v>
      </c>
      <c r="M4" s="336" t="s">
        <v>317</v>
      </c>
      <c r="N4" s="336"/>
      <c r="O4" s="336"/>
      <c r="P4" s="336"/>
      <c r="Q4" s="336"/>
    </row>
    <row r="5" spans="1:19" ht="18" customHeight="1" x14ac:dyDescent="0.25">
      <c r="A5" s="139" t="s">
        <v>16</v>
      </c>
      <c r="B5" s="145">
        <v>239.34701100000001</v>
      </c>
      <c r="C5" s="145">
        <v>239.34701100000001</v>
      </c>
      <c r="D5" s="146">
        <v>2</v>
      </c>
      <c r="E5" s="147">
        <v>196.12416999999999</v>
      </c>
      <c r="F5" s="142">
        <f t="shared" si="0"/>
        <v>0.81941349165208499</v>
      </c>
      <c r="G5" s="143">
        <f>(VLOOKUP(A5,Abastecimento_auxiliar!$C$4:$D$95,2,FALSE))*'Abastecimento (rev)'!F5</f>
        <v>178.10727164322367</v>
      </c>
      <c r="H5" s="144">
        <f>(VLOOKUP(A5,'Plan2 (3)'!$E$5:$G$195,3,FALSE))*'Abastecimento (rev)'!F5</f>
        <v>83.186857672519665</v>
      </c>
      <c r="I5" s="144">
        <f t="shared" si="1"/>
        <v>94.920413970704004</v>
      </c>
      <c r="L5" s="333"/>
      <c r="M5" s="78" t="s">
        <v>315</v>
      </c>
      <c r="N5" s="78" t="s">
        <v>318</v>
      </c>
      <c r="O5" s="78" t="s">
        <v>319</v>
      </c>
      <c r="P5" s="78" t="s">
        <v>320</v>
      </c>
      <c r="Q5" s="78" t="s">
        <v>321</v>
      </c>
      <c r="R5" s="148" t="s">
        <v>322</v>
      </c>
      <c r="S5" s="148" t="s">
        <v>323</v>
      </c>
    </row>
    <row r="6" spans="1:19" ht="18" customHeight="1" x14ac:dyDescent="0.25">
      <c r="A6" s="139" t="s">
        <v>27</v>
      </c>
      <c r="B6" s="140">
        <v>82.043242000000006</v>
      </c>
      <c r="C6" s="140">
        <v>82.043242000000006</v>
      </c>
      <c r="D6" s="141">
        <v>2</v>
      </c>
      <c r="E6" s="140">
        <v>82.043242000000006</v>
      </c>
      <c r="F6" s="142">
        <f t="shared" si="0"/>
        <v>1</v>
      </c>
      <c r="G6" s="143">
        <f>(VLOOKUP(A6,Abastecimento_auxiliar!$C$4:$D$95,2,FALSE))*'Abastecimento (rev)'!F6</f>
        <v>78.718226851851853</v>
      </c>
      <c r="H6" s="144">
        <f>(VLOOKUP(A6,'Plan2 (3)'!$E$5:$G$195,3,FALSE))*'Abastecimento (rev)'!F6</f>
        <v>73.36</v>
      </c>
      <c r="I6" s="144">
        <f t="shared" si="1"/>
        <v>5.3582268518518532</v>
      </c>
      <c r="L6" s="78">
        <v>2</v>
      </c>
      <c r="M6" s="74">
        <f>SUM(H3:H12)</f>
        <v>2855.6450067413125</v>
      </c>
      <c r="N6" s="74">
        <v>3226.9450000000002</v>
      </c>
      <c r="O6" s="74">
        <f>SUM(G3:G12)</f>
        <v>3552.1548761875356</v>
      </c>
      <c r="P6" s="74">
        <f>'[1]Abastecimento (UHPs)'!F6:F7</f>
        <v>3563.2470917796841</v>
      </c>
      <c r="Q6" s="74">
        <f>N6+M19</f>
        <v>3923.4548694462228</v>
      </c>
      <c r="R6" s="4">
        <f>Q6</f>
        <v>3923.4548694462228</v>
      </c>
      <c r="S6" s="4">
        <f>N6</f>
        <v>3226.9450000000002</v>
      </c>
    </row>
    <row r="7" spans="1:19" ht="18" customHeight="1" x14ac:dyDescent="0.25">
      <c r="A7" s="139" t="s">
        <v>28</v>
      </c>
      <c r="B7" s="145">
        <v>491.37145099999998</v>
      </c>
      <c r="C7" s="145">
        <v>384.17484899999999</v>
      </c>
      <c r="D7" s="149">
        <v>2</v>
      </c>
      <c r="E7" s="147">
        <v>104.544864</v>
      </c>
      <c r="F7" s="142">
        <f t="shared" si="0"/>
        <v>0.21276137184453561</v>
      </c>
      <c r="G7" s="143">
        <f>(VLOOKUP(A7,Abastecimento_auxiliar!$C$4:$D$95,2,FALSE))*'Abastecimento (rev)'!F7</f>
        <v>17.788010038678461</v>
      </c>
      <c r="H7" s="144">
        <f>(VLOOKUP(A7,'Plan2 (3)'!$E$5:$G$195,3,FALSE))*'Abastecimento (rev)'!F7</f>
        <v>14.810319094098125</v>
      </c>
      <c r="I7" s="144">
        <f t="shared" si="1"/>
        <v>2.9776909445803366</v>
      </c>
      <c r="L7" s="78">
        <v>3</v>
      </c>
      <c r="M7" s="74">
        <f>SUM(H13:H25)</f>
        <v>549.20823127656172</v>
      </c>
      <c r="N7" s="74">
        <v>1212.502</v>
      </c>
      <c r="O7" s="74">
        <f>SUM(G13:G25)</f>
        <v>715.11449675358301</v>
      </c>
      <c r="P7" s="74">
        <f>'[1]Abastecimento (UHPs)'!F8</f>
        <v>807.89355449250115</v>
      </c>
      <c r="Q7" s="74">
        <f t="shared" ref="Q7:Q13" si="2">N7+M20</f>
        <v>1378.4082654770214</v>
      </c>
      <c r="R7" s="4">
        <f>R6+Q7</f>
        <v>5301.8631349232437</v>
      </c>
      <c r="S7" s="4">
        <f>N7+S6</f>
        <v>4439.4470000000001</v>
      </c>
    </row>
    <row r="8" spans="1:19" ht="18" customHeight="1" x14ac:dyDescent="0.25">
      <c r="A8" s="139" t="s">
        <v>30</v>
      </c>
      <c r="B8" s="140">
        <v>50.81635</v>
      </c>
      <c r="C8" s="140">
        <v>50.81635</v>
      </c>
      <c r="D8" s="141">
        <v>2</v>
      </c>
      <c r="E8" s="140">
        <v>50.81635</v>
      </c>
      <c r="F8" s="142">
        <f t="shared" si="0"/>
        <v>1</v>
      </c>
      <c r="G8" s="143">
        <f>(VLOOKUP(A8,Abastecimento_auxiliar!$C$4:$D$95,2,FALSE))*'Abastecimento (rev)'!F8</f>
        <v>58.151499999999999</v>
      </c>
      <c r="H8" s="144">
        <f>(VLOOKUP(A8,'Plan2 (3)'!$E$5:$G$195,3,FALSE))*'Abastecimento (rev)'!F8</f>
        <v>39.83</v>
      </c>
      <c r="I8" s="144">
        <f t="shared" si="1"/>
        <v>18.3215</v>
      </c>
      <c r="L8" s="78">
        <v>4</v>
      </c>
      <c r="M8" s="74">
        <f>SUM(H26:H34)</f>
        <v>351.78144140843864</v>
      </c>
      <c r="N8" s="74">
        <v>452.22199999999998</v>
      </c>
      <c r="O8" s="74">
        <f>SUM(G26:G34)</f>
        <v>438.80204348023881</v>
      </c>
      <c r="P8" s="74">
        <f>'[1]Abastecimento (UHPs)'!F10</f>
        <v>273.52676293507113</v>
      </c>
      <c r="Q8" s="74">
        <f t="shared" si="2"/>
        <v>539.24260207180009</v>
      </c>
      <c r="R8" s="4">
        <f t="shared" ref="R8:R13" si="3">R7+Q8</f>
        <v>5841.105736995044</v>
      </c>
      <c r="S8" s="4">
        <f t="shared" ref="S8:S13" si="4">N8+S7</f>
        <v>4891.6689999999999</v>
      </c>
    </row>
    <row r="9" spans="1:19" ht="18" customHeight="1" x14ac:dyDescent="0.25">
      <c r="A9" s="139" t="s">
        <v>31</v>
      </c>
      <c r="B9" s="145">
        <v>285.37079899999998</v>
      </c>
      <c r="C9" s="145">
        <v>285.37079899999998</v>
      </c>
      <c r="D9" s="146">
        <v>2</v>
      </c>
      <c r="E9" s="147">
        <v>210.85406399999999</v>
      </c>
      <c r="F9" s="142">
        <f t="shared" si="0"/>
        <v>0.73887750512272987</v>
      </c>
      <c r="G9" s="143">
        <f>(VLOOKUP(A9,Abastecimento_auxiliar!$C$4:$D$95,2,FALSE))*'Abastecimento (rev)'!F9</f>
        <v>32.45662666286114</v>
      </c>
      <c r="H9" s="144">
        <f>(VLOOKUP(A9,'Plan2 (3)'!$E$5:$G$195,3,FALSE))*'Abastecimento (rev)'!F9</f>
        <v>23.318974061673355</v>
      </c>
      <c r="I9" s="144">
        <f t="shared" si="1"/>
        <v>9.137652601187785</v>
      </c>
      <c r="L9" s="78">
        <v>5</v>
      </c>
      <c r="M9" s="74">
        <f>SUM(H35:H46)</f>
        <v>2212.633564632361</v>
      </c>
      <c r="N9" s="74">
        <v>941.11199999999997</v>
      </c>
      <c r="O9" s="74">
        <f>SUM(G35:G46)</f>
        <v>2767.8008499432226</v>
      </c>
      <c r="P9" s="74">
        <f>'[1]Abastecimento (UHPs)'!F12</f>
        <v>2547.3015194742011</v>
      </c>
      <c r="Q9" s="74">
        <f t="shared" si="2"/>
        <v>1496.2792853108613</v>
      </c>
      <c r="R9" s="4">
        <f t="shared" si="3"/>
        <v>7337.3850223059053</v>
      </c>
      <c r="S9" s="4">
        <f t="shared" si="4"/>
        <v>5832.7809999999999</v>
      </c>
    </row>
    <row r="10" spans="1:19" ht="18" customHeight="1" x14ac:dyDescent="0.25">
      <c r="A10" s="139" t="s">
        <v>32</v>
      </c>
      <c r="B10" s="145">
        <v>1098.894679</v>
      </c>
      <c r="C10" s="145">
        <v>1098.894679</v>
      </c>
      <c r="D10" s="149">
        <v>2</v>
      </c>
      <c r="E10" s="147">
        <v>948.82589499999995</v>
      </c>
      <c r="F10" s="142">
        <f t="shared" si="0"/>
        <v>0.86343660874164629</v>
      </c>
      <c r="G10" s="143">
        <f>(VLOOKUP(A10,Abastecimento_auxiliar!$C$4:$D$95,2,FALSE))*'Abastecimento (rev)'!F10</f>
        <v>533.30854187367072</v>
      </c>
      <c r="H10" s="144">
        <f>(VLOOKUP(A10,'Plan2 (3)'!$E$5:$G$195,3,FALSE))*'Abastecimento (rev)'!F10</f>
        <v>383.9529911752353</v>
      </c>
      <c r="I10" s="144">
        <f t="shared" si="1"/>
        <v>149.35555069843542</v>
      </c>
      <c r="L10" s="78">
        <v>6</v>
      </c>
      <c r="M10" s="74">
        <f>H47</f>
        <v>14.994298842644513</v>
      </c>
      <c r="N10" s="74">
        <v>6.944</v>
      </c>
      <c r="O10" s="74">
        <f>G47</f>
        <v>14.662513304861692</v>
      </c>
      <c r="P10" s="74">
        <f>'[1]Abastecimento (UHPs)'!F15</f>
        <v>16.28951851851852</v>
      </c>
      <c r="Q10" s="74">
        <f t="shared" si="2"/>
        <v>6.612214462217179</v>
      </c>
      <c r="R10" s="4">
        <f t="shared" si="3"/>
        <v>7343.9972367681221</v>
      </c>
      <c r="S10" s="4">
        <f t="shared" si="4"/>
        <v>5839.7250000000004</v>
      </c>
    </row>
    <row r="11" spans="1:19" ht="18" customHeight="1" x14ac:dyDescent="0.25">
      <c r="A11" s="139" t="s">
        <v>33</v>
      </c>
      <c r="B11" s="145">
        <v>844.215282</v>
      </c>
      <c r="C11" s="145">
        <v>539.14663700000006</v>
      </c>
      <c r="D11" s="146">
        <v>2</v>
      </c>
      <c r="E11" s="147">
        <v>37.043497000000002</v>
      </c>
      <c r="F11" s="142">
        <f t="shared" si="0"/>
        <v>4.3879206867994132E-2</v>
      </c>
      <c r="G11" s="143">
        <f>(VLOOKUP(A11,Abastecimento_auxiliar!$C$4:$D$95,2,FALSE))*'Abastecimento (rev)'!F11</f>
        <v>2.2232355618221438</v>
      </c>
      <c r="H11" s="144">
        <f>(VLOOKUP(A11,'Plan2 (3)'!$E$5:$G$195,3,FALSE))*'Abastecimento (rev)'!F11</f>
        <v>1.7652604922994037</v>
      </c>
      <c r="I11" s="144">
        <f t="shared" si="1"/>
        <v>0.45797506952274003</v>
      </c>
      <c r="L11" s="78">
        <v>7</v>
      </c>
      <c r="M11" s="74">
        <f>SUM(H48:H51)</f>
        <v>193.47141548124324</v>
      </c>
      <c r="N11" s="74">
        <v>400.00099999999998</v>
      </c>
      <c r="O11" s="74">
        <f>SUM(G48:G51)</f>
        <v>190.98449690645174</v>
      </c>
      <c r="P11" s="74">
        <f>'[1]Abastecimento (UHPs)'!F16</f>
        <v>225.82987453703703</v>
      </c>
      <c r="Q11" s="74">
        <f t="shared" si="2"/>
        <v>397.51408142520847</v>
      </c>
      <c r="R11" s="4">
        <f t="shared" si="3"/>
        <v>7741.5113181933302</v>
      </c>
      <c r="S11" s="4">
        <f t="shared" si="4"/>
        <v>6239.7260000000006</v>
      </c>
    </row>
    <row r="12" spans="1:19" ht="18" customHeight="1" x14ac:dyDescent="0.25">
      <c r="A12" s="139" t="s">
        <v>51</v>
      </c>
      <c r="B12" s="140">
        <v>182.39280099999999</v>
      </c>
      <c r="C12" s="140">
        <v>182.39280099999999</v>
      </c>
      <c r="D12" s="141">
        <v>2</v>
      </c>
      <c r="E12" s="140">
        <v>182.39280099999999</v>
      </c>
      <c r="F12" s="142">
        <f t="shared" si="0"/>
        <v>1</v>
      </c>
      <c r="G12" s="143">
        <f>(VLOOKUP(A12,Abastecimento_auxiliar!$C$4:$D$95,2,FALSE))*'Abastecimento (rev)'!F12</f>
        <v>1252.9230598958334</v>
      </c>
      <c r="H12" s="144">
        <f>(VLOOKUP(A12,'Plan2 (3)'!$E$5:$G$195,3,FALSE))*'Abastecimento (rev)'!F12</f>
        <v>1180.4100000000001</v>
      </c>
      <c r="I12" s="144">
        <f t="shared" si="1"/>
        <v>72.513059895833294</v>
      </c>
      <c r="L12" s="78">
        <v>8</v>
      </c>
      <c r="M12" s="74">
        <f>SUM(H52:H62)</f>
        <v>755.07001765808366</v>
      </c>
      <c r="N12" s="74">
        <v>1800</v>
      </c>
      <c r="O12" s="74">
        <f>SUM(G52:G62)</f>
        <v>884.78910758372319</v>
      </c>
      <c r="P12" s="74">
        <f>'[1]Abastecimento (UHPs)'!F17</f>
        <v>578.26456224358947</v>
      </c>
      <c r="Q12" s="74">
        <f t="shared" si="2"/>
        <v>1929.7190899256393</v>
      </c>
      <c r="R12" s="4">
        <f t="shared" si="3"/>
        <v>9671.2304081189686</v>
      </c>
      <c r="S12" s="4">
        <f t="shared" si="4"/>
        <v>8039.7260000000006</v>
      </c>
    </row>
    <row r="13" spans="1:19" ht="18" customHeight="1" x14ac:dyDescent="0.25">
      <c r="A13" s="150" t="s">
        <v>1</v>
      </c>
      <c r="B13" s="151">
        <v>582.45949299999995</v>
      </c>
      <c r="C13" s="151">
        <v>582.45949299999995</v>
      </c>
      <c r="D13" s="152">
        <v>3</v>
      </c>
      <c r="E13" s="153">
        <v>131.23039199999999</v>
      </c>
      <c r="F13" s="154">
        <f t="shared" si="0"/>
        <v>0.22530389422290695</v>
      </c>
      <c r="G13" s="155">
        <f>(VLOOKUP(A13,Abastecimento_auxiliar!$C$4:$D$95,2,FALSE))*'Abastecimento (rev)'!F13</f>
        <v>114.84362200956568</v>
      </c>
      <c r="H13" s="156">
        <f>(VLOOKUP(A13,'Plan2 (3)'!$E$5:$G$195,3,FALSE))*'Abastecimento (rev)'!F13</f>
        <v>79.85220619048269</v>
      </c>
      <c r="I13" s="156">
        <f t="shared" si="1"/>
        <v>34.991415819082988</v>
      </c>
      <c r="L13" s="78">
        <v>9</v>
      </c>
      <c r="M13" s="74">
        <f>SUM(H63:H83)</f>
        <v>2589.9315788153999</v>
      </c>
      <c r="N13" s="74">
        <v>1506.11</v>
      </c>
      <c r="O13" s="74">
        <f>SUM(G63:G83)</f>
        <v>3912.9502788885216</v>
      </c>
      <c r="P13" s="74">
        <f>'[1]Abastecimento (UHPs)'!F18</f>
        <v>16.28951851851852</v>
      </c>
      <c r="Q13" s="74">
        <f t="shared" si="2"/>
        <v>2829.1287000731222</v>
      </c>
      <c r="R13" s="4">
        <f t="shared" si="3"/>
        <v>12500.359108192091</v>
      </c>
      <c r="S13" s="4">
        <f t="shared" si="4"/>
        <v>9545.8360000000011</v>
      </c>
    </row>
    <row r="14" spans="1:19" ht="18" customHeight="1" x14ac:dyDescent="0.25">
      <c r="A14" s="150" t="s">
        <v>9</v>
      </c>
      <c r="B14" s="151">
        <v>108.676114</v>
      </c>
      <c r="C14" s="151">
        <v>108.676114</v>
      </c>
      <c r="D14" s="157">
        <v>3</v>
      </c>
      <c r="E14" s="158">
        <v>9.6253820000000001</v>
      </c>
      <c r="F14" s="154">
        <f t="shared" si="0"/>
        <v>8.85694348621998E-2</v>
      </c>
      <c r="G14" s="155">
        <f>(VLOOKUP(A14,Abastecimento_auxiliar!$C$4:$D$95,2,FALSE))*'Abastecimento (rev)'!F14</f>
        <v>3.3790785713029989</v>
      </c>
      <c r="H14" s="156">
        <f>(VLOOKUP(A14,'Plan2 (3)'!$E$5:$G$195,3,FALSE))*'Abastecimento (rev)'!F14</f>
        <v>2.0822674136103174</v>
      </c>
      <c r="I14" s="156">
        <f t="shared" si="1"/>
        <v>1.2968111576926815</v>
      </c>
      <c r="L14" s="78">
        <v>10</v>
      </c>
      <c r="M14" s="76">
        <v>45000</v>
      </c>
      <c r="N14" s="74">
        <v>45150</v>
      </c>
      <c r="O14" s="76"/>
      <c r="P14" s="76"/>
      <c r="Q14" s="113">
        <f>N14+M27+M28</f>
        <v>64570.91683518525</v>
      </c>
      <c r="R14" s="4"/>
    </row>
    <row r="15" spans="1:19" ht="18" customHeight="1" x14ac:dyDescent="0.25">
      <c r="A15" s="150" t="s">
        <v>12</v>
      </c>
      <c r="B15" s="158">
        <v>140.80113499999999</v>
      </c>
      <c r="C15" s="158">
        <v>99.998407</v>
      </c>
      <c r="D15" s="157">
        <v>3</v>
      </c>
      <c r="E15" s="158">
        <v>99.998407</v>
      </c>
      <c r="F15" s="154">
        <f t="shared" si="0"/>
        <v>0.71021023374562997</v>
      </c>
      <c r="G15" s="155">
        <f>(VLOOKUP(A15,Abastecimento_auxiliar!$C$4:$D$95,2,FALSE))*'Abastecimento (rev)'!F15</f>
        <v>23.648546319985087</v>
      </c>
      <c r="H15" s="156">
        <f>(VLOOKUP(A15,'Plan2 (3)'!$E$5:$G$195,3,FALSE))*'Abastecimento (rev)'!F15</f>
        <v>19.77225290747834</v>
      </c>
      <c r="I15" s="156">
        <f t="shared" si="1"/>
        <v>3.8762934125067474</v>
      </c>
      <c r="L15" s="78" t="s">
        <v>149</v>
      </c>
      <c r="M15" s="65">
        <f>SUM(M6:M14)</f>
        <v>54522.735554856044</v>
      </c>
      <c r="N15" s="65">
        <f>SUM(N6:N14)</f>
        <v>54695.836000000003</v>
      </c>
      <c r="O15" s="65">
        <f>SUM(O6:O14)</f>
        <v>12477.258663048138</v>
      </c>
      <c r="P15" s="65">
        <f>SUM(P6:P14)</f>
        <v>8028.6424024991211</v>
      </c>
      <c r="Q15" s="65">
        <f>SUM(Q6:Q14)</f>
        <v>77071.275943377346</v>
      </c>
    </row>
    <row r="16" spans="1:19" ht="18" customHeight="1" x14ac:dyDescent="0.25">
      <c r="A16" s="150" t="s">
        <v>19</v>
      </c>
      <c r="B16" s="158">
        <v>96.144389000000004</v>
      </c>
      <c r="C16" s="158">
        <v>96.144389000000004</v>
      </c>
      <c r="D16" s="157">
        <v>3</v>
      </c>
      <c r="E16" s="158">
        <v>96.144389000000004</v>
      </c>
      <c r="F16" s="154">
        <f t="shared" si="0"/>
        <v>1</v>
      </c>
      <c r="G16" s="155">
        <f>(VLOOKUP(A16,Abastecimento_auxiliar!$C$4:$D$95,2,FALSE))*'Abastecimento (rev)'!F16</f>
        <v>71.171964001301305</v>
      </c>
      <c r="H16" s="156">
        <f>(VLOOKUP(A16,'Plan2 (3)'!$E$5:$G$195,3,FALSE))*'Abastecimento (rev)'!F16</f>
        <v>48.74</v>
      </c>
      <c r="I16" s="156">
        <f t="shared" si="1"/>
        <v>22.431964001301303</v>
      </c>
    </row>
    <row r="17" spans="1:13" ht="18" customHeight="1" x14ac:dyDescent="0.25">
      <c r="A17" s="150" t="s">
        <v>20</v>
      </c>
      <c r="B17" s="158">
        <v>289.01586500000002</v>
      </c>
      <c r="C17" s="158">
        <v>38.116179000000002</v>
      </c>
      <c r="D17" s="157">
        <v>3</v>
      </c>
      <c r="E17" s="158">
        <v>38.116179000000002</v>
      </c>
      <c r="F17" s="154">
        <f t="shared" si="0"/>
        <v>0.13188265287789652</v>
      </c>
      <c r="G17" s="155">
        <f>(VLOOKUP(A17,Abastecimento_auxiliar!$C$4:$D$95,2,FALSE))*'Abastecimento (rev)'!F17</f>
        <v>15.27531344324295</v>
      </c>
      <c r="H17" s="156">
        <f>(VLOOKUP(A17,'Plan2 (3)'!$E$5:$G$195,3,FALSE))*'Abastecimento (rev)'!F17</f>
        <v>11.344545800556658</v>
      </c>
      <c r="I17" s="156">
        <f t="shared" si="1"/>
        <v>3.930767642686293</v>
      </c>
    </row>
    <row r="18" spans="1:13" ht="18" customHeight="1" x14ac:dyDescent="0.25">
      <c r="A18" s="150" t="s">
        <v>24</v>
      </c>
      <c r="B18" s="151">
        <v>591.56906500000002</v>
      </c>
      <c r="C18" s="151">
        <v>591.56906500000002</v>
      </c>
      <c r="D18" s="157">
        <v>3</v>
      </c>
      <c r="E18" s="158">
        <v>391.121666</v>
      </c>
      <c r="F18" s="154">
        <f t="shared" si="0"/>
        <v>0.66115976838646895</v>
      </c>
      <c r="G18" s="155">
        <f>(VLOOKUP(A18,Abastecimento_auxiliar!$C$4:$D$95,2,FALSE))*'Abastecimento (rev)'!F18</f>
        <v>89.782785464294562</v>
      </c>
      <c r="H18" s="156">
        <f>(VLOOKUP(A18,'Plan2 (3)'!$E$5:$G$195,3,FALSE))*'Abastecimento (rev)'!F18</f>
        <v>72.496168603576322</v>
      </c>
      <c r="I18" s="156">
        <f t="shared" si="1"/>
        <v>17.28661686071824</v>
      </c>
      <c r="L18" s="21" t="s">
        <v>65</v>
      </c>
      <c r="M18" s="159" t="s">
        <v>316</v>
      </c>
    </row>
    <row r="19" spans="1:13" ht="18" customHeight="1" x14ac:dyDescent="0.25">
      <c r="A19" s="150" t="s">
        <v>25</v>
      </c>
      <c r="B19" s="151">
        <v>295.45609999999999</v>
      </c>
      <c r="C19" s="151">
        <v>295.45609999999999</v>
      </c>
      <c r="D19" s="157">
        <v>3</v>
      </c>
      <c r="E19" s="158">
        <v>262.116893</v>
      </c>
      <c r="F19" s="154">
        <f t="shared" si="0"/>
        <v>0.88716020078786662</v>
      </c>
      <c r="G19" s="155">
        <f>(VLOOKUP(A19,Abastecimento_auxiliar!$C$4:$D$95,2,FALSE))*'Abastecimento (rev)'!F19</f>
        <v>107.00349305676903</v>
      </c>
      <c r="H19" s="156">
        <f>(VLOOKUP(A19,'Plan2 (3)'!$E$5:$G$195,3,FALSE))*'Abastecimento (rev)'!F19</f>
        <v>62.207673279245213</v>
      </c>
      <c r="I19" s="156">
        <f t="shared" si="1"/>
        <v>44.795819777523818</v>
      </c>
      <c r="L19" s="160">
        <v>2</v>
      </c>
      <c r="M19" s="161">
        <f>SUM(I3:I12)</f>
        <v>696.50986944622287</v>
      </c>
    </row>
    <row r="20" spans="1:13" ht="18" customHeight="1" x14ac:dyDescent="0.25">
      <c r="A20" s="150" t="s">
        <v>28</v>
      </c>
      <c r="B20" s="151">
        <v>491.37145099999998</v>
      </c>
      <c r="C20" s="151">
        <v>384.17484899999999</v>
      </c>
      <c r="D20" s="162">
        <v>3</v>
      </c>
      <c r="E20" s="153">
        <v>279.62998499999998</v>
      </c>
      <c r="F20" s="154">
        <f t="shared" si="0"/>
        <v>0.56908065055655821</v>
      </c>
      <c r="G20" s="155">
        <f>(VLOOKUP(A20,Abastecimento_auxiliar!$C$4:$D$95,2,FALSE))*'Abastecimento (rev)'!F20</f>
        <v>47.578243349147272</v>
      </c>
      <c r="H20" s="156">
        <f>(VLOOKUP(A20,'Plan2 (3)'!$E$5:$G$195,3,FALSE))*'Abastecimento (rev)'!F20</f>
        <v>39.61370408524202</v>
      </c>
      <c r="I20" s="156">
        <f t="shared" si="1"/>
        <v>7.9645392639052517</v>
      </c>
      <c r="L20" s="160">
        <v>3</v>
      </c>
      <c r="M20" s="161">
        <f>SUM(I13:I25)</f>
        <v>165.90626547702129</v>
      </c>
    </row>
    <row r="21" spans="1:13" ht="18" customHeight="1" x14ac:dyDescent="0.25">
      <c r="A21" s="150" t="s">
        <v>33</v>
      </c>
      <c r="B21" s="151">
        <v>844.215282</v>
      </c>
      <c r="C21" s="151">
        <v>539.14663700000006</v>
      </c>
      <c r="D21" s="152">
        <v>3</v>
      </c>
      <c r="E21" s="153">
        <v>502.10314</v>
      </c>
      <c r="F21" s="154">
        <f t="shared" si="0"/>
        <v>0.59475722686574162</v>
      </c>
      <c r="G21" s="155">
        <f>(VLOOKUP(A21,Abastecimento_auxiliar!$C$4:$D$95,2,FALSE))*'Abastecimento (rev)'!F21</f>
        <v>30.134669967864063</v>
      </c>
      <c r="H21" s="156">
        <f>(VLOOKUP(A21,'Plan2 (3)'!$E$5:$G$195,3,FALSE))*'Abastecimento (rev)'!F21</f>
        <v>23.927083236808784</v>
      </c>
      <c r="I21" s="156">
        <f t="shared" si="1"/>
        <v>6.2075867310552795</v>
      </c>
      <c r="L21" s="160">
        <v>4</v>
      </c>
      <c r="M21" s="161">
        <f>SUM(I26:I34)</f>
        <v>87.020602071800141</v>
      </c>
    </row>
    <row r="22" spans="1:13" ht="18" customHeight="1" x14ac:dyDescent="0.25">
      <c r="A22" s="150" t="s">
        <v>34</v>
      </c>
      <c r="B22" s="151">
        <v>477.387674</v>
      </c>
      <c r="C22" s="151">
        <v>477.387674</v>
      </c>
      <c r="D22" s="157">
        <v>3</v>
      </c>
      <c r="E22" s="158">
        <v>206.425735</v>
      </c>
      <c r="F22" s="154">
        <f t="shared" si="0"/>
        <v>0.43240692259683272</v>
      </c>
      <c r="G22" s="155">
        <f>(VLOOKUP(A22,Abastecimento_auxiliar!$C$4:$D$95,2,FALSE))*'Abastecimento (rev)'!F22</f>
        <v>8.6746707897940958</v>
      </c>
      <c r="H22" s="156">
        <f>(VLOOKUP(A22,'Plan2 (3)'!$E$5:$G$195,3,FALSE))*'Abastecimento (rev)'!F22</f>
        <v>6.9963440076167531</v>
      </c>
      <c r="I22" s="156">
        <f t="shared" si="1"/>
        <v>1.6783267821773427</v>
      </c>
      <c r="L22" s="160">
        <v>5</v>
      </c>
      <c r="M22" s="161">
        <f>SUM(I35:I46)</f>
        <v>555.16728531086142</v>
      </c>
    </row>
    <row r="23" spans="1:13" ht="18" customHeight="1" x14ac:dyDescent="0.25">
      <c r="A23" s="150" t="s">
        <v>47</v>
      </c>
      <c r="B23" s="151">
        <v>320.281183</v>
      </c>
      <c r="C23" s="151">
        <v>320.281183</v>
      </c>
      <c r="D23" s="157">
        <v>3</v>
      </c>
      <c r="E23" s="158">
        <v>75.310349000000002</v>
      </c>
      <c r="F23" s="154">
        <f t="shared" si="0"/>
        <v>0.23513822540114698</v>
      </c>
      <c r="G23" s="155">
        <f>(VLOOKUP(A23,Abastecimento_auxiliar!$C$4:$D$95,2,FALSE))*'Abastecimento (rev)'!F23</f>
        <v>79.641822708829338</v>
      </c>
      <c r="H23" s="156">
        <f>(VLOOKUP(A23,'Plan2 (3)'!$E$5:$G$195,3,FALSE))*'Abastecimento (rev)'!F23</f>
        <v>64.517226285566707</v>
      </c>
      <c r="I23" s="156">
        <f t="shared" si="1"/>
        <v>15.124596423262631</v>
      </c>
      <c r="L23" s="160">
        <v>6</v>
      </c>
      <c r="M23" s="161">
        <f>I47</f>
        <v>-0.33178553778282094</v>
      </c>
    </row>
    <row r="24" spans="1:13" ht="18" customHeight="1" x14ac:dyDescent="0.25">
      <c r="A24" s="150" t="s">
        <v>48</v>
      </c>
      <c r="B24" s="151">
        <v>1300.7693059999999</v>
      </c>
      <c r="C24" s="151">
        <v>1300.7693059999999</v>
      </c>
      <c r="D24" s="157">
        <v>3</v>
      </c>
      <c r="E24" s="158">
        <v>174.84995900000001</v>
      </c>
      <c r="F24" s="154">
        <f t="shared" si="0"/>
        <v>0.13442042197142681</v>
      </c>
      <c r="G24" s="155">
        <f>(VLOOKUP(A24,Abastecimento_auxiliar!$C$4:$D$95,2,FALSE))*'Abastecimento (rev)'!F24</f>
        <v>28.942552684914933</v>
      </c>
      <c r="H24" s="156">
        <f>(VLOOKUP(A24,'Plan2 (3)'!$E$5:$G$195,3,FALSE))*'Abastecimento (rev)'!F24</f>
        <v>28.009183326186207</v>
      </c>
      <c r="I24" s="156">
        <f t="shared" si="1"/>
        <v>0.93336935872872573</v>
      </c>
      <c r="L24" s="160">
        <v>7</v>
      </c>
      <c r="M24" s="161">
        <f>SUM(I48:I51)</f>
        <v>-2.4869185747914968</v>
      </c>
    </row>
    <row r="25" spans="1:13" ht="18" customHeight="1" x14ac:dyDescent="0.25">
      <c r="A25" s="150" t="s">
        <v>50</v>
      </c>
      <c r="B25" s="158">
        <v>538.04596600000002</v>
      </c>
      <c r="C25" s="158">
        <v>527.39550399999996</v>
      </c>
      <c r="D25" s="157">
        <v>3</v>
      </c>
      <c r="E25" s="158">
        <v>527.39550399999996</v>
      </c>
      <c r="F25" s="154">
        <f t="shared" si="0"/>
        <v>0.98020529346371854</v>
      </c>
      <c r="G25" s="155">
        <f>(VLOOKUP(A25,Abastecimento_auxiliar!$C$4:$D$95,2,FALSE))*'Abastecimento (rev)'!F25</f>
        <v>95.037734386571714</v>
      </c>
      <c r="H25" s="156">
        <f>(VLOOKUP(A25,'Plan2 (3)'!$E$5:$G$195,3,FALSE))*'Abastecimento (rev)'!F25</f>
        <v>89.649576140191698</v>
      </c>
      <c r="I25" s="156">
        <f t="shared" si="1"/>
        <v>5.3881582463800157</v>
      </c>
      <c r="L25" s="160">
        <v>8</v>
      </c>
      <c r="M25" s="161">
        <f>SUM(I52:I62)</f>
        <v>129.71908992563942</v>
      </c>
    </row>
    <row r="26" spans="1:13" ht="18" customHeight="1" x14ac:dyDescent="0.25">
      <c r="A26" s="139" t="s">
        <v>1</v>
      </c>
      <c r="B26" s="145">
        <v>582.45949299999995</v>
      </c>
      <c r="C26" s="145">
        <v>582.45949299999995</v>
      </c>
      <c r="D26" s="146">
        <v>4</v>
      </c>
      <c r="E26" s="147">
        <v>41.195819999999998</v>
      </c>
      <c r="F26" s="142">
        <f t="shared" si="0"/>
        <v>7.0727356142515477E-2</v>
      </c>
      <c r="G26" s="143">
        <f>(VLOOKUP(A26,Abastecimento_auxiliar!$C$4:$D$95,2,FALSE))*'Abastecimento (rev)'!F26</f>
        <v>36.051688243483305</v>
      </c>
      <c r="H26" s="144">
        <f>(VLOOKUP(A26,'Plan2 (3)'!$E$5:$G$195,3,FALSE))*'Abastecimento (rev)'!F26</f>
        <v>25.067189564030336</v>
      </c>
      <c r="I26" s="144">
        <f t="shared" si="1"/>
        <v>10.984498679452969</v>
      </c>
      <c r="L26" s="160">
        <v>9</v>
      </c>
      <c r="M26" s="161">
        <f>SUM(I63:I83)</f>
        <v>1323.0187000731223</v>
      </c>
    </row>
    <row r="27" spans="1:13" ht="18" customHeight="1" x14ac:dyDescent="0.25">
      <c r="A27" s="139" t="s">
        <v>9</v>
      </c>
      <c r="B27" s="145">
        <v>108.676114</v>
      </c>
      <c r="C27" s="145">
        <v>108.676114</v>
      </c>
      <c r="D27" s="141">
        <v>4</v>
      </c>
      <c r="E27" s="140">
        <v>99.050731999999996</v>
      </c>
      <c r="F27" s="142">
        <f t="shared" si="0"/>
        <v>0.91143056513780019</v>
      </c>
      <c r="G27" s="143">
        <f>(VLOOKUP(A27,Abastecimento_auxiliar!$C$4:$D$95,2,FALSE))*'Abastecimento (rev)'!F27</f>
        <v>34.772667305367854</v>
      </c>
      <c r="H27" s="144">
        <f>(VLOOKUP(A27,'Plan2 (3)'!$E$5:$G$195,3,FALSE))*'Abastecimento (rev)'!F27</f>
        <v>21.427732586389684</v>
      </c>
      <c r="I27" s="144">
        <f t="shared" si="1"/>
        <v>13.34493471897817</v>
      </c>
      <c r="L27" s="160">
        <v>10</v>
      </c>
      <c r="M27" s="161">
        <f>SUM(I84:I96)</f>
        <v>5670.494147461216</v>
      </c>
    </row>
    <row r="28" spans="1:13" ht="18" customHeight="1" x14ac:dyDescent="0.25">
      <c r="A28" s="139" t="s">
        <v>16</v>
      </c>
      <c r="B28" s="145">
        <v>239.34701100000001</v>
      </c>
      <c r="C28" s="145">
        <v>239.34701100000001</v>
      </c>
      <c r="D28" s="146">
        <v>4</v>
      </c>
      <c r="E28" s="147">
        <v>43.222841000000003</v>
      </c>
      <c r="F28" s="142">
        <f t="shared" si="0"/>
        <v>0.18058650834791498</v>
      </c>
      <c r="G28" s="143">
        <f>(VLOOKUP(A28,Abastecimento_auxiliar!$C$4:$D$95,2,FALSE))*'Abastecimento (rev)'!F28</f>
        <v>39.252185404679416</v>
      </c>
      <c r="H28" s="144">
        <f>(VLOOKUP(A28,'Plan2 (3)'!$E$5:$G$195,3,FALSE))*'Abastecimento (rev)'!F28</f>
        <v>18.333142327480328</v>
      </c>
      <c r="I28" s="144">
        <f t="shared" si="1"/>
        <v>20.919043077199088</v>
      </c>
      <c r="L28" s="163" t="s">
        <v>324</v>
      </c>
      <c r="M28" s="161">
        <f>'[1]Abastecimento (UHPs)'!O18-'[1]Abastecimento (UHPs)'!P18</f>
        <v>13750.422687724036</v>
      </c>
    </row>
    <row r="29" spans="1:13" ht="18" customHeight="1" x14ac:dyDescent="0.25">
      <c r="A29" s="139" t="s">
        <v>24</v>
      </c>
      <c r="B29" s="145">
        <v>591.56906500000002</v>
      </c>
      <c r="C29" s="145">
        <v>591.56906500000002</v>
      </c>
      <c r="D29" s="141">
        <v>4</v>
      </c>
      <c r="E29" s="140">
        <v>53.313546000000002</v>
      </c>
      <c r="F29" s="142">
        <f t="shared" si="0"/>
        <v>9.0122268310294421E-2</v>
      </c>
      <c r="G29" s="143">
        <f>(VLOOKUP(A29,Abastecimento_auxiliar!$C$4:$D$95,2,FALSE))*'Abastecimento (rev)'!F29</f>
        <v>12.238234490591475</v>
      </c>
      <c r="H29" s="144">
        <f>(VLOOKUP(A29,'Plan2 (3)'!$E$5:$G$195,3,FALSE))*'Abastecimento (rev)'!F29</f>
        <v>9.8819067202237836</v>
      </c>
      <c r="I29" s="144">
        <f t="shared" si="1"/>
        <v>2.3563277703676917</v>
      </c>
    </row>
    <row r="30" spans="1:13" ht="18" customHeight="1" x14ac:dyDescent="0.25">
      <c r="A30" s="139" t="s">
        <v>31</v>
      </c>
      <c r="B30" s="145">
        <v>285.37079899999998</v>
      </c>
      <c r="C30" s="145">
        <v>285.37079899999998</v>
      </c>
      <c r="D30" s="146">
        <v>4</v>
      </c>
      <c r="E30" s="147">
        <v>74.516734999999997</v>
      </c>
      <c r="F30" s="142">
        <f t="shared" si="0"/>
        <v>0.26112249487727018</v>
      </c>
      <c r="G30" s="143">
        <f>(VLOOKUP(A30,Abastecimento_auxiliar!$C$4:$D$95,2,FALSE))*'Abastecimento (rev)'!F30</f>
        <v>11.470311750929106</v>
      </c>
      <c r="H30" s="144">
        <f>(VLOOKUP(A30,'Plan2 (3)'!$E$5:$G$195,3,FALSE))*'Abastecimento (rev)'!F30</f>
        <v>8.2410259383266471</v>
      </c>
      <c r="I30" s="144">
        <f t="shared" si="1"/>
        <v>3.2292858126024591</v>
      </c>
    </row>
    <row r="31" spans="1:13" ht="18" customHeight="1" x14ac:dyDescent="0.25">
      <c r="A31" s="139" t="s">
        <v>32</v>
      </c>
      <c r="B31" s="145">
        <v>1098.894679</v>
      </c>
      <c r="C31" s="145">
        <v>1098.894679</v>
      </c>
      <c r="D31" s="149">
        <v>4</v>
      </c>
      <c r="E31" s="147">
        <v>150.06878399999999</v>
      </c>
      <c r="F31" s="142">
        <f t="shared" si="0"/>
        <v>0.13656339125835371</v>
      </c>
      <c r="G31" s="143">
        <f>(VLOOKUP(A31,Abastecimento_auxiliar!$C$4:$D$95,2,FALSE))*'Abastecimento (rev)'!F31</f>
        <v>84.349473172625466</v>
      </c>
      <c r="H31" s="144">
        <f>(VLOOKUP(A31,'Plan2 (3)'!$E$5:$G$195,3,FALSE))*'Abastecimento (rev)'!F31</f>
        <v>60.727008824764724</v>
      </c>
      <c r="I31" s="144">
        <f t="shared" si="1"/>
        <v>23.622464347860742</v>
      </c>
    </row>
    <row r="32" spans="1:13" ht="18" customHeight="1" x14ac:dyDescent="0.25">
      <c r="A32" s="139" t="s">
        <v>34</v>
      </c>
      <c r="B32" s="145">
        <v>477.387674</v>
      </c>
      <c r="C32" s="145">
        <v>477.387674</v>
      </c>
      <c r="D32" s="141">
        <v>4</v>
      </c>
      <c r="E32" s="140">
        <v>270.96193899999997</v>
      </c>
      <c r="F32" s="142">
        <f t="shared" si="0"/>
        <v>0.56759307740316722</v>
      </c>
      <c r="G32" s="143">
        <f>(VLOOKUP(A32,Abastecimento_auxiliar!$C$4:$D$95,2,FALSE))*'Abastecimento (rev)'!F32</f>
        <v>11.38668886119877</v>
      </c>
      <c r="H32" s="144">
        <f>(VLOOKUP(A32,'Plan2 (3)'!$E$5:$G$195,3,FALSE))*'Abastecimento (rev)'!F32</f>
        <v>9.1836559923832457</v>
      </c>
      <c r="I32" s="144">
        <f t="shared" si="1"/>
        <v>2.2030328688155247</v>
      </c>
    </row>
    <row r="33" spans="1:9" ht="18" customHeight="1" x14ac:dyDescent="0.25">
      <c r="A33" s="139" t="s">
        <v>47</v>
      </c>
      <c r="B33" s="145">
        <v>320.281183</v>
      </c>
      <c r="C33" s="145">
        <v>320.281183</v>
      </c>
      <c r="D33" s="141">
        <v>4</v>
      </c>
      <c r="E33" s="140">
        <v>21.663702000000001</v>
      </c>
      <c r="F33" s="142">
        <f t="shared" si="0"/>
        <v>6.7639634014964908E-2</v>
      </c>
      <c r="G33" s="143">
        <f>(VLOOKUP(A33,Abastecimento_auxiliar!$C$4:$D$95,2,FALSE))*'Abastecimento (rev)'!F33</f>
        <v>22.909689528870882</v>
      </c>
      <c r="H33" s="144">
        <f>(VLOOKUP(A33,'Plan2 (3)'!$E$5:$G$195,3,FALSE))*'Abastecimento (rev)'!F33</f>
        <v>18.558962781026072</v>
      </c>
      <c r="I33" s="144">
        <f t="shared" si="1"/>
        <v>4.3507267478448099</v>
      </c>
    </row>
    <row r="34" spans="1:9" ht="18" customHeight="1" x14ac:dyDescent="0.25">
      <c r="A34" s="139" t="s">
        <v>48</v>
      </c>
      <c r="B34" s="145">
        <v>1300.7693059999999</v>
      </c>
      <c r="C34" s="145">
        <v>1300.7693059999999</v>
      </c>
      <c r="D34" s="141">
        <v>4</v>
      </c>
      <c r="E34" s="140">
        <v>1125.919347</v>
      </c>
      <c r="F34" s="142">
        <f t="shared" si="0"/>
        <v>0.86557957802857322</v>
      </c>
      <c r="G34" s="143">
        <f>(VLOOKUP(A34,Abastecimento_auxiliar!$C$4:$D$95,2,FALSE))*'Abastecimento (rev)'!F34</f>
        <v>186.3711047224925</v>
      </c>
      <c r="H34" s="144">
        <f>(VLOOKUP(A34,'Plan2 (3)'!$E$5:$G$195,3,FALSE))*'Abastecimento (rev)'!F34</f>
        <v>180.36081667381382</v>
      </c>
      <c r="I34" s="144">
        <f t="shared" si="1"/>
        <v>6.0102880486786887</v>
      </c>
    </row>
    <row r="35" spans="1:9" ht="18" customHeight="1" x14ac:dyDescent="0.25">
      <c r="A35" s="150" t="s">
        <v>0</v>
      </c>
      <c r="B35" s="158">
        <v>110.531887</v>
      </c>
      <c r="C35" s="158">
        <v>110.531887</v>
      </c>
      <c r="D35" s="157">
        <v>5</v>
      </c>
      <c r="E35" s="158">
        <v>110.531887</v>
      </c>
      <c r="F35" s="154">
        <f t="shared" si="0"/>
        <v>1</v>
      </c>
      <c r="G35" s="155">
        <f>(VLOOKUP(A35,Abastecimento_auxiliar!$C$4:$D$95,2,FALSE))*'Abastecimento (rev)'!F35</f>
        <v>37.657636232990967</v>
      </c>
      <c r="H35" s="156">
        <f>(VLOOKUP(A35,'Plan2 (3)'!$E$5:$G$195,3,FALSE))*'Abastecimento (rev)'!F35</f>
        <v>25</v>
      </c>
      <c r="I35" s="156">
        <f t="shared" si="1"/>
        <v>12.657636232990967</v>
      </c>
    </row>
    <row r="36" spans="1:9" ht="18" customHeight="1" x14ac:dyDescent="0.25">
      <c r="A36" s="150" t="s">
        <v>6</v>
      </c>
      <c r="B36" s="151">
        <v>752.96165399999995</v>
      </c>
      <c r="C36" s="151">
        <v>752.96165399999995</v>
      </c>
      <c r="D36" s="157">
        <v>5</v>
      </c>
      <c r="E36" s="158">
        <v>138.32476299999999</v>
      </c>
      <c r="F36" s="154">
        <f t="shared" si="0"/>
        <v>0.18370757961599993</v>
      </c>
      <c r="G36" s="155">
        <f>(VLOOKUP(A36,Abastecimento_auxiliar!$C$4:$D$95,2,FALSE))*'Abastecimento (rev)'!F36</f>
        <v>8.2899744159654531</v>
      </c>
      <c r="H36" s="156">
        <f>(VLOOKUP(A36,'Plan2 (3)'!$E$5:$G$195,3,FALSE))*'Abastecimento (rev)'!F36</f>
        <v>7.8939146960995163</v>
      </c>
      <c r="I36" s="156">
        <f t="shared" si="1"/>
        <v>0.3960597198659368</v>
      </c>
    </row>
    <row r="37" spans="1:9" ht="18" customHeight="1" x14ac:dyDescent="0.25">
      <c r="A37" s="150" t="s">
        <v>8</v>
      </c>
      <c r="B37" s="158">
        <v>305.90878099999998</v>
      </c>
      <c r="C37" s="158">
        <v>305.90878099999998</v>
      </c>
      <c r="D37" s="157">
        <v>5</v>
      </c>
      <c r="E37" s="158">
        <v>305.90878099999998</v>
      </c>
      <c r="F37" s="154">
        <f t="shared" si="0"/>
        <v>1</v>
      </c>
      <c r="G37" s="155">
        <f>(VLOOKUP(A37,Abastecimento_auxiliar!$C$4:$D$95,2,FALSE))*'Abastecimento (rev)'!F37</f>
        <v>81.67131087962963</v>
      </c>
      <c r="H37" s="156">
        <f>(VLOOKUP(A37,'Plan2 (3)'!$E$5:$G$195,3,FALSE))*'Abastecimento (rev)'!F37</f>
        <v>45.61</v>
      </c>
      <c r="I37" s="156">
        <f t="shared" si="1"/>
        <v>36.06131087962963</v>
      </c>
    </row>
    <row r="38" spans="1:9" ht="18" customHeight="1" x14ac:dyDescent="0.25">
      <c r="A38" s="150" t="s">
        <v>11</v>
      </c>
      <c r="B38" s="151">
        <v>375.56947200000002</v>
      </c>
      <c r="C38" s="151">
        <v>375.56947200000002</v>
      </c>
      <c r="D38" s="157">
        <v>5</v>
      </c>
      <c r="E38" s="158">
        <v>45.401164999999999</v>
      </c>
      <c r="F38" s="154">
        <f t="shared" si="0"/>
        <v>0.120886196522384</v>
      </c>
      <c r="G38" s="155">
        <f>(VLOOKUP(A38,Abastecimento_auxiliar!$C$4:$D$95,2,FALSE))*'Abastecimento (rev)'!F38</f>
        <v>3.7841230660301655</v>
      </c>
      <c r="H38" s="156">
        <f>(VLOOKUP(A38,'Plan2 (3)'!$E$5:$G$195,3,FALSE))*'Abastecimento (rev)'!F38</f>
        <v>2.5071797158742442</v>
      </c>
      <c r="I38" s="156">
        <f t="shared" si="1"/>
        <v>1.2769433501559213</v>
      </c>
    </row>
    <row r="39" spans="1:9" ht="18" customHeight="1" x14ac:dyDescent="0.25">
      <c r="A39" s="150" t="s">
        <v>24</v>
      </c>
      <c r="B39" s="151">
        <v>591.56906500000002</v>
      </c>
      <c r="C39" s="151">
        <v>591.56906500000002</v>
      </c>
      <c r="D39" s="157">
        <v>5</v>
      </c>
      <c r="E39" s="158">
        <v>147.13385299999999</v>
      </c>
      <c r="F39" s="154">
        <f t="shared" si="0"/>
        <v>0.24871796330323659</v>
      </c>
      <c r="G39" s="155">
        <f>(VLOOKUP(A39,Abastecimento_auxiliar!$C$4:$D$95,2,FALSE))*'Abastecimento (rev)'!F39</f>
        <v>33.774879549715486</v>
      </c>
      <c r="H39" s="156">
        <f>(VLOOKUP(A39,'Plan2 (3)'!$E$5:$G$195,3,FALSE))*'Abastecimento (rev)'!F39</f>
        <v>27.271924676199895</v>
      </c>
      <c r="I39" s="156">
        <f t="shared" si="1"/>
        <v>6.5029548735155913</v>
      </c>
    </row>
    <row r="40" spans="1:9" ht="18" customHeight="1" x14ac:dyDescent="0.25">
      <c r="A40" s="150" t="s">
        <v>25</v>
      </c>
      <c r="B40" s="151">
        <v>295.45609999999999</v>
      </c>
      <c r="C40" s="151">
        <v>295.45609999999999</v>
      </c>
      <c r="D40" s="157">
        <v>5</v>
      </c>
      <c r="E40" s="158">
        <v>33.339207000000002</v>
      </c>
      <c r="F40" s="154">
        <f t="shared" si="0"/>
        <v>0.11283979921213338</v>
      </c>
      <c r="G40" s="155">
        <f>(VLOOKUP(A40,Abastecimento_auxiliar!$C$4:$D$95,2,FALSE))*'Abastecimento (rev)'!F40</f>
        <v>13.610002636276807</v>
      </c>
      <c r="H40" s="156">
        <f>(VLOOKUP(A40,'Plan2 (3)'!$E$5:$G$195,3,FALSE))*'Abastecimento (rev)'!F40</f>
        <v>7.9123267207547938</v>
      </c>
      <c r="I40" s="156">
        <f t="shared" si="1"/>
        <v>5.6976759155220131</v>
      </c>
    </row>
    <row r="41" spans="1:9" ht="18" customHeight="1" x14ac:dyDescent="0.25">
      <c r="A41" s="150" t="s">
        <v>26</v>
      </c>
      <c r="B41" s="158">
        <v>792.54902000000004</v>
      </c>
      <c r="C41" s="158">
        <v>754.35370799999998</v>
      </c>
      <c r="D41" s="157">
        <v>5</v>
      </c>
      <c r="E41" s="158">
        <v>754.35370799999998</v>
      </c>
      <c r="F41" s="154">
        <f t="shared" si="0"/>
        <v>0.95180700368539972</v>
      </c>
      <c r="G41" s="155">
        <f>(VLOOKUP(A41,Abastecimento_auxiliar!$C$4:$D$95,2,FALSE))*'Abastecimento (rev)'!F41</f>
        <v>1483.420901979639</v>
      </c>
      <c r="H41" s="156">
        <f>(VLOOKUP(A41,'Plan2 (3)'!$E$5:$G$195,3,FALSE))*'Abastecimento (rev)'!F41</f>
        <v>1229.3444078900254</v>
      </c>
      <c r="I41" s="156">
        <f t="shared" si="1"/>
        <v>254.07649408961356</v>
      </c>
    </row>
    <row r="42" spans="1:9" ht="18" customHeight="1" x14ac:dyDescent="0.25">
      <c r="A42" s="150" t="s">
        <v>41</v>
      </c>
      <c r="B42" s="158">
        <v>220.71471700000001</v>
      </c>
      <c r="C42" s="158">
        <v>220.71471700000001</v>
      </c>
      <c r="D42" s="157">
        <v>5</v>
      </c>
      <c r="E42" s="158">
        <v>220.71471700000001</v>
      </c>
      <c r="F42" s="154">
        <f t="shared" si="0"/>
        <v>1</v>
      </c>
      <c r="G42" s="155">
        <f>(VLOOKUP(A42,Abastecimento_auxiliar!$C$4:$D$95,2,FALSE))*'Abastecimento (rev)'!F42</f>
        <v>40.546268149081293</v>
      </c>
      <c r="H42" s="156">
        <f>(VLOOKUP(A42,'Plan2 (3)'!$E$5:$G$195,3,FALSE))*'Abastecimento (rev)'!F42</f>
        <v>35.03</v>
      </c>
      <c r="I42" s="156">
        <f t="shared" si="1"/>
        <v>5.5162681490812915</v>
      </c>
    </row>
    <row r="43" spans="1:9" ht="18" customHeight="1" x14ac:dyDescent="0.25">
      <c r="A43" s="150" t="s">
        <v>43</v>
      </c>
      <c r="B43" s="158">
        <v>542.03292799999997</v>
      </c>
      <c r="C43" s="158">
        <v>542.03292799999997</v>
      </c>
      <c r="D43" s="157">
        <v>5</v>
      </c>
      <c r="E43" s="158">
        <v>542.03292799999997</v>
      </c>
      <c r="F43" s="154">
        <f t="shared" si="0"/>
        <v>1</v>
      </c>
      <c r="G43" s="155">
        <f>(VLOOKUP(A43,Abastecimento_auxiliar!$C$4:$D$95,2,FALSE))*'Abastecimento (rev)'!F43</f>
        <v>36.65007233796296</v>
      </c>
      <c r="H43" s="156">
        <f>(VLOOKUP(A43,'Plan2 (3)'!$E$5:$G$195,3,FALSE))*'Abastecimento (rev)'!F43</f>
        <v>39.08</v>
      </c>
      <c r="I43" s="156">
        <f t="shared" si="1"/>
        <v>-2.4299276620370378</v>
      </c>
    </row>
    <row r="44" spans="1:9" ht="18" customHeight="1" x14ac:dyDescent="0.25">
      <c r="A44" s="150" t="s">
        <v>44</v>
      </c>
      <c r="B44" s="158">
        <v>412.99636900000002</v>
      </c>
      <c r="C44" s="158">
        <v>412.99636900000002</v>
      </c>
      <c r="D44" s="157">
        <v>5</v>
      </c>
      <c r="E44" s="158">
        <v>412.99636900000002</v>
      </c>
      <c r="F44" s="154">
        <f t="shared" si="0"/>
        <v>1</v>
      </c>
      <c r="G44" s="155">
        <f>(VLOOKUP(A44,Abastecimento_auxiliar!$C$4:$D$95,2,FALSE))*'Abastecimento (rev)'!F44</f>
        <v>32.594596456859044</v>
      </c>
      <c r="H44" s="156">
        <f>(VLOOKUP(A44,'Plan2 (3)'!$E$5:$G$195,3,FALSE))*'Abastecimento (rev)'!F44</f>
        <v>25.49</v>
      </c>
      <c r="I44" s="156">
        <f t="shared" si="1"/>
        <v>7.1045964568590456</v>
      </c>
    </row>
    <row r="45" spans="1:9" ht="18" customHeight="1" x14ac:dyDescent="0.25">
      <c r="A45" s="150" t="s">
        <v>45</v>
      </c>
      <c r="B45" s="158">
        <v>771.32576400000005</v>
      </c>
      <c r="C45" s="158">
        <v>771.32576400000005</v>
      </c>
      <c r="D45" s="157">
        <v>5</v>
      </c>
      <c r="E45" s="158">
        <v>771.32576400000005</v>
      </c>
      <c r="F45" s="154">
        <f t="shared" si="0"/>
        <v>1</v>
      </c>
      <c r="G45" s="155">
        <f>(VLOOKUP(A45,Abastecimento_auxiliar!$C$4:$D$95,2,FALSE))*'Abastecimento (rev)'!F45</f>
        <v>759.65044554848294</v>
      </c>
      <c r="H45" s="156">
        <f>(VLOOKUP(A45,'Plan2 (3)'!$E$5:$G$195,3,FALSE))*'Abastecimento (rev)'!F45</f>
        <v>576.19000000000005</v>
      </c>
      <c r="I45" s="156">
        <f t="shared" si="1"/>
        <v>183.46044554848288</v>
      </c>
    </row>
    <row r="46" spans="1:9" ht="18" customHeight="1" x14ac:dyDescent="0.25">
      <c r="A46" s="150" t="s">
        <v>47</v>
      </c>
      <c r="B46" s="151">
        <v>320.281183</v>
      </c>
      <c r="C46" s="151">
        <v>320.281183</v>
      </c>
      <c r="D46" s="157">
        <v>5</v>
      </c>
      <c r="E46" s="158">
        <v>223.307132</v>
      </c>
      <c r="F46" s="154">
        <f t="shared" si="0"/>
        <v>0.69722214058388809</v>
      </c>
      <c r="G46" s="155">
        <f>(VLOOKUP(A46,Abastecimento_auxiliar!$C$4:$D$95,2,FALSE))*'Abastecimento (rev)'!F46</f>
        <v>236.15063869058886</v>
      </c>
      <c r="H46" s="156">
        <f>(VLOOKUP(A46,'Plan2 (3)'!$E$5:$G$195,3,FALSE))*'Abastecimento (rev)'!F46</f>
        <v>191.30381093340722</v>
      </c>
      <c r="I46" s="156">
        <f t="shared" si="1"/>
        <v>44.846827757181643</v>
      </c>
    </row>
    <row r="47" spans="1:9" ht="18" customHeight="1" x14ac:dyDescent="0.25">
      <c r="A47" s="139" t="s">
        <v>36</v>
      </c>
      <c r="B47" s="145">
        <v>603.280935</v>
      </c>
      <c r="C47" s="145">
        <v>603.280935</v>
      </c>
      <c r="D47" s="141">
        <v>6</v>
      </c>
      <c r="E47" s="140">
        <v>76.053258999999997</v>
      </c>
      <c r="F47" s="142">
        <f t="shared" si="0"/>
        <v>0.12606607400911815</v>
      </c>
      <c r="G47" s="143">
        <f>(VLOOKUP(A47,Abastecimento_auxiliar!$C$4:$D$95,2,FALSE))*'Abastecimento (rev)'!F47</f>
        <v>14.662513304861692</v>
      </c>
      <c r="H47" s="144">
        <f>(VLOOKUP(A47,'Plan2 (3)'!$E$5:$G$195,3,FALSE))*'Abastecimento (rev)'!F47</f>
        <v>14.994298842644513</v>
      </c>
      <c r="I47" s="144">
        <f t="shared" si="1"/>
        <v>-0.33178553778282094</v>
      </c>
    </row>
    <row r="48" spans="1:9" ht="18" customHeight="1" x14ac:dyDescent="0.25">
      <c r="A48" s="150" t="s">
        <v>52</v>
      </c>
      <c r="B48" s="151">
        <v>94.920342000000005</v>
      </c>
      <c r="C48" s="151">
        <v>94.920342000000005</v>
      </c>
      <c r="D48" s="157">
        <v>7</v>
      </c>
      <c r="E48" s="158">
        <v>41.230069</v>
      </c>
      <c r="F48" s="154">
        <f t="shared" si="0"/>
        <v>0.43436494360713535</v>
      </c>
      <c r="G48" s="155">
        <f>(VLOOKUP(A48,Abastecimento_auxiliar!$C$4:$D$95,2,FALSE))*'Abastecimento (rev)'!F48</f>
        <v>12.123007935569587</v>
      </c>
      <c r="H48" s="156">
        <f>(VLOOKUP(A48,'Plan2 (3)'!$E$5:$G$195,3,FALSE))*'Abastecimento (rev)'!F48</f>
        <v>9.5690597076651915</v>
      </c>
      <c r="I48" s="156">
        <f t="shared" si="1"/>
        <v>2.5539482279043959</v>
      </c>
    </row>
    <row r="49" spans="1:9" ht="18" customHeight="1" x14ac:dyDescent="0.25">
      <c r="A49" s="150" t="s">
        <v>4</v>
      </c>
      <c r="B49" s="151">
        <v>564.11896000000002</v>
      </c>
      <c r="C49" s="151">
        <v>564.11896000000002</v>
      </c>
      <c r="D49" s="157">
        <v>7</v>
      </c>
      <c r="E49" s="158">
        <v>68.063597000000001</v>
      </c>
      <c r="F49" s="154">
        <f t="shared" si="0"/>
        <v>0.12065468779847428</v>
      </c>
      <c r="G49" s="155">
        <f>(VLOOKUP(A49,Abastecimento_auxiliar!$C$4:$D$95,2,FALSE))*'Abastecimento (rev)'!F49</f>
        <v>3.9308135424786346</v>
      </c>
      <c r="H49" s="156">
        <f>(VLOOKUP(A49,'Plan2 (3)'!$E$5:$G$195,3,FALSE))*'Abastecimento (rev)'!F49</f>
        <v>4.2820348699678528</v>
      </c>
      <c r="I49" s="156">
        <f t="shared" si="1"/>
        <v>-0.35122132748921819</v>
      </c>
    </row>
    <row r="50" spans="1:9" ht="18" customHeight="1" x14ac:dyDescent="0.25">
      <c r="A50" s="150" t="s">
        <v>21</v>
      </c>
      <c r="B50" s="158">
        <v>303.82842599999998</v>
      </c>
      <c r="C50" s="158">
        <v>303.82842599999998</v>
      </c>
      <c r="D50" s="157">
        <v>7</v>
      </c>
      <c r="E50" s="158">
        <v>303.82842599999998</v>
      </c>
      <c r="F50" s="154">
        <f t="shared" si="0"/>
        <v>1</v>
      </c>
      <c r="G50" s="155">
        <f>(VLOOKUP(A50,Abastecimento_auxiliar!$C$4:$D$95,2,FALSE))*'Abastecimento (rev)'!F50</f>
        <v>81.6119837962963</v>
      </c>
      <c r="H50" s="156">
        <f>(VLOOKUP(A50,'Plan2 (3)'!$E$5:$G$195,3,FALSE))*'Abastecimento (rev)'!F50</f>
        <v>84.19</v>
      </c>
      <c r="I50" s="156">
        <f t="shared" si="1"/>
        <v>-2.5780162037036973</v>
      </c>
    </row>
    <row r="51" spans="1:9" ht="18" customHeight="1" x14ac:dyDescent="0.25">
      <c r="A51" s="150" t="s">
        <v>36</v>
      </c>
      <c r="B51" s="151">
        <v>603.280935</v>
      </c>
      <c r="C51" s="151">
        <v>603.280935</v>
      </c>
      <c r="D51" s="157">
        <v>7</v>
      </c>
      <c r="E51" s="158">
        <v>484.03643199999999</v>
      </c>
      <c r="F51" s="154">
        <f t="shared" si="0"/>
        <v>0.80234001096023366</v>
      </c>
      <c r="G51" s="155">
        <f>(VLOOKUP(A51,Abastecimento_auxiliar!$C$4:$D$95,2,FALSE))*'Abastecimento (rev)'!F51</f>
        <v>93.318691632107218</v>
      </c>
      <c r="H51" s="156">
        <f>(VLOOKUP(A51,'Plan2 (3)'!$E$5:$G$195,3,FALSE))*'Abastecimento (rev)'!F51</f>
        <v>95.430320903610195</v>
      </c>
      <c r="I51" s="156">
        <f t="shared" si="1"/>
        <v>-2.1116292715029772</v>
      </c>
    </row>
    <row r="52" spans="1:9" ht="18" customHeight="1" x14ac:dyDescent="0.25">
      <c r="A52" s="139" t="s">
        <v>4</v>
      </c>
      <c r="B52" s="145">
        <v>564.11896000000002</v>
      </c>
      <c r="C52" s="145">
        <v>564.11896000000002</v>
      </c>
      <c r="D52" s="141">
        <v>8</v>
      </c>
      <c r="E52" s="140">
        <v>284.40704899999997</v>
      </c>
      <c r="F52" s="142">
        <f t="shared" si="0"/>
        <v>0.50416147863564087</v>
      </c>
      <c r="G52" s="143">
        <f>(VLOOKUP(A52,Abastecimento_auxiliar!$C$4:$D$95,2,FALSE))*'Abastecimento (rev)'!F52</f>
        <v>16.425095485117904</v>
      </c>
      <c r="H52" s="144">
        <f>(VLOOKUP(A52,'Plan2 (3)'!$E$5:$G$195,3,FALSE))*'Abastecimento (rev)'!F52</f>
        <v>17.892690876778897</v>
      </c>
      <c r="I52" s="144">
        <f t="shared" si="1"/>
        <v>-1.4675953916609927</v>
      </c>
    </row>
    <row r="53" spans="1:9" ht="18" customHeight="1" x14ac:dyDescent="0.25">
      <c r="A53" s="139" t="s">
        <v>5</v>
      </c>
      <c r="B53" s="145">
        <v>4058.030835</v>
      </c>
      <c r="C53" s="145">
        <v>3693.9410079999998</v>
      </c>
      <c r="D53" s="141">
        <v>8</v>
      </c>
      <c r="E53" s="140">
        <v>477.046626</v>
      </c>
      <c r="F53" s="142">
        <f t="shared" si="0"/>
        <v>0.11755618559758924</v>
      </c>
      <c r="G53" s="143">
        <f>(VLOOKUP(A53,Abastecimento_auxiliar!$C$4:$D$95,2,FALSE))*'Abastecimento (rev)'!F53</f>
        <v>295.77048850334376</v>
      </c>
      <c r="H53" s="144">
        <f>(VLOOKUP(A53,'Plan2 (3)'!$E$5:$G$195,3,FALSE))*'Abastecimento (rev)'!F53</f>
        <v>213.36565242148043</v>
      </c>
      <c r="I53" s="144">
        <f t="shared" si="1"/>
        <v>82.404836081863323</v>
      </c>
    </row>
    <row r="54" spans="1:9" ht="18" customHeight="1" x14ac:dyDescent="0.25">
      <c r="A54" s="139" t="s">
        <v>7</v>
      </c>
      <c r="B54" s="145">
        <v>517.57854899999995</v>
      </c>
      <c r="C54" s="145">
        <v>517.57854899999995</v>
      </c>
      <c r="D54" s="141">
        <v>8</v>
      </c>
      <c r="E54" s="140">
        <v>464.74197600000002</v>
      </c>
      <c r="F54" s="142">
        <f t="shared" si="0"/>
        <v>0.89791583692545973</v>
      </c>
      <c r="G54" s="143">
        <f>(VLOOKUP(A54,Abastecimento_auxiliar!$C$4:$D$95,2,FALSE))*'Abastecimento (rev)'!F54</f>
        <v>36.26308002886357</v>
      </c>
      <c r="H54" s="144">
        <f>(VLOOKUP(A54,'Plan2 (3)'!$E$5:$G$195,3,FALSE))*'Abastecimento (rev)'!F54</f>
        <v>24.405352447633994</v>
      </c>
      <c r="I54" s="144">
        <f t="shared" si="1"/>
        <v>11.857727581229575</v>
      </c>
    </row>
    <row r="55" spans="1:9" ht="18" customHeight="1" x14ac:dyDescent="0.25">
      <c r="A55" s="139" t="s">
        <v>13</v>
      </c>
      <c r="B55" s="140">
        <v>291.96828699999998</v>
      </c>
      <c r="C55" s="140">
        <v>291.96828699999998</v>
      </c>
      <c r="D55" s="141">
        <v>8</v>
      </c>
      <c r="E55" s="140">
        <v>291.96828699999998</v>
      </c>
      <c r="F55" s="142">
        <f t="shared" si="0"/>
        <v>1</v>
      </c>
      <c r="G55" s="143">
        <f>(VLOOKUP(A55,Abastecimento_auxiliar!$C$4:$D$95,2,FALSE))*'Abastecimento (rev)'!F55</f>
        <v>33.666078703703704</v>
      </c>
      <c r="H55" s="144">
        <f>(VLOOKUP(A55,'Plan2 (3)'!$E$5:$G$195,3,FALSE))*'Abastecimento (rev)'!F55</f>
        <v>36.979999999999997</v>
      </c>
      <c r="I55" s="144">
        <f t="shared" si="1"/>
        <v>-3.313921296296293</v>
      </c>
    </row>
    <row r="56" spans="1:9" ht="18" customHeight="1" x14ac:dyDescent="0.25">
      <c r="A56" s="139" t="s">
        <v>15</v>
      </c>
      <c r="B56" s="140">
        <v>1105.7740229999999</v>
      </c>
      <c r="C56" s="140">
        <v>1105.7740229999999</v>
      </c>
      <c r="D56" s="141">
        <v>8</v>
      </c>
      <c r="E56" s="140">
        <v>1105.7740229999999</v>
      </c>
      <c r="F56" s="142">
        <f t="shared" si="0"/>
        <v>1</v>
      </c>
      <c r="G56" s="143">
        <f>(VLOOKUP(A56,Abastecimento_auxiliar!$C$4:$D$95,2,FALSE))*'Abastecimento (rev)'!F56</f>
        <v>373.66561458333337</v>
      </c>
      <c r="H56" s="144">
        <f>(VLOOKUP(A56,'Plan2 (3)'!$E$5:$G$195,3,FALSE))*'Abastecimento (rev)'!F56</f>
        <v>350.71</v>
      </c>
      <c r="I56" s="144">
        <f t="shared" si="1"/>
        <v>22.955614583333386</v>
      </c>
    </row>
    <row r="57" spans="1:9" ht="18" customHeight="1" x14ac:dyDescent="0.25">
      <c r="A57" s="139" t="s">
        <v>17</v>
      </c>
      <c r="B57" s="140">
        <v>254.530216</v>
      </c>
      <c r="C57" s="140">
        <v>254.530216</v>
      </c>
      <c r="D57" s="141">
        <v>8</v>
      </c>
      <c r="E57" s="140">
        <v>254.530216</v>
      </c>
      <c r="F57" s="142">
        <f t="shared" si="0"/>
        <v>1</v>
      </c>
      <c r="G57" s="143">
        <f>(VLOOKUP(A57,Abastecimento_auxiliar!$C$4:$D$95,2,FALSE))*'Abastecimento (rev)'!F57</f>
        <v>18.025765563778087</v>
      </c>
      <c r="H57" s="144">
        <f>(VLOOKUP(A57,'Plan2 (3)'!$E$5:$G$195,3,FALSE))*'Abastecimento (rev)'!F57</f>
        <v>15.38</v>
      </c>
      <c r="I57" s="144">
        <f t="shared" si="1"/>
        <v>2.6457655637780864</v>
      </c>
    </row>
    <row r="58" spans="1:9" ht="18" customHeight="1" x14ac:dyDescent="0.25">
      <c r="A58" s="139" t="s">
        <v>22</v>
      </c>
      <c r="B58" s="140">
        <v>386.38065399999999</v>
      </c>
      <c r="C58" s="140">
        <v>386.38065399999999</v>
      </c>
      <c r="D58" s="141">
        <v>8</v>
      </c>
      <c r="E58" s="140">
        <v>386.38065399999999</v>
      </c>
      <c r="F58" s="142">
        <f t="shared" si="0"/>
        <v>1</v>
      </c>
      <c r="G58" s="143">
        <f>(VLOOKUP(A58,Abastecimento_auxiliar!$C$4:$D$95,2,FALSE))*'Abastecimento (rev)'!F58</f>
        <v>49.029058930604286</v>
      </c>
      <c r="H58" s="144">
        <f>(VLOOKUP(A58,'Plan2 (3)'!$E$5:$G$195,3,FALSE))*'Abastecimento (rev)'!F58</f>
        <v>41.16</v>
      </c>
      <c r="I58" s="144">
        <f t="shared" si="1"/>
        <v>7.8690589306042895</v>
      </c>
    </row>
    <row r="59" spans="1:9" ht="18" customHeight="1" x14ac:dyDescent="0.25">
      <c r="A59" s="139" t="s">
        <v>29</v>
      </c>
      <c r="B59" s="140">
        <v>304.48825799999997</v>
      </c>
      <c r="C59" s="140">
        <v>195.212278</v>
      </c>
      <c r="D59" s="141">
        <v>8</v>
      </c>
      <c r="E59" s="140">
        <v>195.212278</v>
      </c>
      <c r="F59" s="142">
        <f t="shared" si="0"/>
        <v>0.64111594740050704</v>
      </c>
      <c r="G59" s="143">
        <f>(VLOOKUP(A59,Abastecimento_auxiliar!$C$4:$D$95,2,FALSE))*'Abastecimento (rev)'!F59</f>
        <v>29.081392059833046</v>
      </c>
      <c r="H59" s="144">
        <f>(VLOOKUP(A59,'Plan2 (3)'!$E$5:$G$195,3,FALSE))*'Abastecimento (rev)'!F59</f>
        <v>28.177045888252287</v>
      </c>
      <c r="I59" s="144">
        <f t="shared" si="1"/>
        <v>0.90434617158075881</v>
      </c>
    </row>
    <row r="60" spans="1:9" ht="18" customHeight="1" x14ac:dyDescent="0.25">
      <c r="A60" s="139" t="s">
        <v>37</v>
      </c>
      <c r="B60" s="145">
        <v>1035.2903940000001</v>
      </c>
      <c r="C60" s="145">
        <v>1035.2903940000001</v>
      </c>
      <c r="D60" s="141">
        <v>8</v>
      </c>
      <c r="E60" s="140">
        <v>97.088213999999994</v>
      </c>
      <c r="F60" s="142">
        <f t="shared" si="0"/>
        <v>9.3778725817096675E-2</v>
      </c>
      <c r="G60" s="143">
        <f>(VLOOKUP(A60,Abastecimento_auxiliar!$C$4:$D$95,2,FALSE))*'Abastecimento (rev)'!F60</f>
        <v>10.609380670310147</v>
      </c>
      <c r="H60" s="144">
        <f>(VLOOKUP(A60,'Plan2 (3)'!$E$5:$G$195,3,FALSE))*'Abastecimento (rev)'!F60</f>
        <v>10.750793127671963</v>
      </c>
      <c r="I60" s="144">
        <f t="shared" si="1"/>
        <v>-0.14141245736181673</v>
      </c>
    </row>
    <row r="61" spans="1:9" ht="18" customHeight="1" x14ac:dyDescent="0.25">
      <c r="A61" s="139" t="s">
        <v>40</v>
      </c>
      <c r="B61" s="140">
        <v>250.904279</v>
      </c>
      <c r="C61" s="140">
        <v>250.904279</v>
      </c>
      <c r="D61" s="141">
        <v>8</v>
      </c>
      <c r="E61" s="140">
        <v>250.904279</v>
      </c>
      <c r="F61" s="142">
        <f t="shared" si="0"/>
        <v>1</v>
      </c>
      <c r="G61" s="143">
        <f>(VLOOKUP(A61,Abastecimento_auxiliar!$C$4:$D$95,2,FALSE))*'Abastecimento (rev)'!F61</f>
        <v>18.13162905092593</v>
      </c>
      <c r="H61" s="144">
        <f>(VLOOKUP(A61,'Plan2 (3)'!$E$5:$G$195,3,FALSE))*'Abastecimento (rev)'!F61</f>
        <v>12.55</v>
      </c>
      <c r="I61" s="144">
        <f t="shared" si="1"/>
        <v>5.5816290509259296</v>
      </c>
    </row>
    <row r="62" spans="1:9" ht="18" customHeight="1" x14ac:dyDescent="0.25">
      <c r="A62" s="139" t="s">
        <v>49</v>
      </c>
      <c r="B62" s="140">
        <v>190.235772</v>
      </c>
      <c r="C62" s="140">
        <v>40.459099999999999</v>
      </c>
      <c r="D62" s="141">
        <v>8</v>
      </c>
      <c r="E62" s="140">
        <v>40.459099999999999</v>
      </c>
      <c r="F62" s="142">
        <f t="shared" si="0"/>
        <v>0.21267871743911551</v>
      </c>
      <c r="G62" s="143">
        <f>(VLOOKUP(A62,Abastecimento_auxiliar!$C$4:$D$95,2,FALSE))*'Abastecimento (rev)'!F62</f>
        <v>4.1215240039093777</v>
      </c>
      <c r="H62" s="144">
        <f>(VLOOKUP(A62,'Plan2 (3)'!$E$5:$G$195,3,FALSE))*'Abastecimento (rev)'!F62</f>
        <v>3.6984828962662188</v>
      </c>
      <c r="I62" s="144">
        <f t="shared" si="1"/>
        <v>0.42304110764315883</v>
      </c>
    </row>
    <row r="63" spans="1:9" ht="18" customHeight="1" x14ac:dyDescent="0.25">
      <c r="A63" s="150" t="s">
        <v>52</v>
      </c>
      <c r="B63" s="151">
        <v>94.920342000000005</v>
      </c>
      <c r="C63" s="151">
        <v>94.920342000000005</v>
      </c>
      <c r="D63" s="157">
        <v>9</v>
      </c>
      <c r="E63" s="158">
        <v>53.690272999999998</v>
      </c>
      <c r="F63" s="154">
        <f t="shared" si="0"/>
        <v>0.5656350563928646</v>
      </c>
      <c r="G63" s="155">
        <f>(VLOOKUP(A63,Abastecimento_auxiliar!$C$4:$D$95,2,FALSE))*'Abastecimento (rev)'!F63</f>
        <v>15.786721231097079</v>
      </c>
      <c r="H63" s="156">
        <f>(VLOOKUP(A63,'Plan2 (3)'!$E$5:$G$195,3,FALSE))*'Abastecimento (rev)'!F63</f>
        <v>12.460940292334808</v>
      </c>
      <c r="I63" s="156">
        <f t="shared" si="1"/>
        <v>3.3257809387622714</v>
      </c>
    </row>
    <row r="64" spans="1:9" ht="18" customHeight="1" x14ac:dyDescent="0.25">
      <c r="A64" s="150" t="s">
        <v>3</v>
      </c>
      <c r="B64" s="158">
        <v>384.72558900000001</v>
      </c>
      <c r="C64" s="158">
        <v>384.72558900000001</v>
      </c>
      <c r="D64" s="157">
        <v>9</v>
      </c>
      <c r="E64" s="158">
        <v>384.72558900000001</v>
      </c>
      <c r="F64" s="154">
        <f t="shared" si="0"/>
        <v>1</v>
      </c>
      <c r="G64" s="155">
        <f>(VLOOKUP(A64,Abastecimento_auxiliar!$C$4:$D$95,2,FALSE))*'Abastecimento (rev)'!F64</f>
        <v>75.364242215334571</v>
      </c>
      <c r="H64" s="156">
        <f>(VLOOKUP(A64,'Plan2 (3)'!$E$5:$G$195,3,FALSE))*'Abastecimento (rev)'!F64</f>
        <v>53.68</v>
      </c>
      <c r="I64" s="156">
        <f t="shared" si="1"/>
        <v>21.684242215334571</v>
      </c>
    </row>
    <row r="65" spans="1:9" ht="18" customHeight="1" x14ac:dyDescent="0.25">
      <c r="A65" s="150" t="s">
        <v>4</v>
      </c>
      <c r="B65" s="151">
        <v>564.11896000000002</v>
      </c>
      <c r="C65" s="151">
        <v>564.11896000000002</v>
      </c>
      <c r="D65" s="157">
        <v>9</v>
      </c>
      <c r="E65" s="158">
        <v>211.648314</v>
      </c>
      <c r="F65" s="154">
        <f t="shared" si="0"/>
        <v>0.37518383356588475</v>
      </c>
      <c r="G65" s="155">
        <f>(VLOOKUP(A65,Abastecimento_auxiliar!$C$4:$D$95,2,FALSE))*'Abastecimento (rev)'!F65</f>
        <v>12.223128009440499</v>
      </c>
      <c r="H65" s="156">
        <f>(VLOOKUP(A65,'Plan2 (3)'!$E$5:$G$195,3,FALSE))*'Abastecimento (rev)'!F65</f>
        <v>13.31527425325325</v>
      </c>
      <c r="I65" s="156">
        <f t="shared" si="1"/>
        <v>-1.0921462438127509</v>
      </c>
    </row>
    <row r="66" spans="1:9" ht="18" customHeight="1" x14ac:dyDescent="0.25">
      <c r="A66" s="150" t="s">
        <v>5</v>
      </c>
      <c r="B66" s="151">
        <v>4058.030835</v>
      </c>
      <c r="C66" s="151">
        <v>3693.9410079999998</v>
      </c>
      <c r="D66" s="157">
        <v>9</v>
      </c>
      <c r="E66" s="158">
        <v>3216.894382</v>
      </c>
      <c r="F66" s="154">
        <f t="shared" si="0"/>
        <v>0.79272300108089244</v>
      </c>
      <c r="G66" s="155">
        <f>(VLOOKUP(A66,Abastecimento_auxiliar!$C$4:$D$95,2,FALSE))*'Abastecimento (rev)'!F66</f>
        <v>1994.4851739247013</v>
      </c>
      <c r="H66" s="156">
        <f>(VLOOKUP(A66,'Plan2 (3)'!$E$5:$G$195,3,FALSE))*'Abastecimento (rev)'!F66</f>
        <v>1438.8001741918306</v>
      </c>
      <c r="I66" s="156">
        <f t="shared" si="1"/>
        <v>555.68499973287066</v>
      </c>
    </row>
    <row r="67" spans="1:9" ht="18" customHeight="1" x14ac:dyDescent="0.25">
      <c r="A67" s="150" t="s">
        <v>6</v>
      </c>
      <c r="B67" s="151">
        <v>752.96165399999995</v>
      </c>
      <c r="C67" s="151">
        <v>752.96165399999995</v>
      </c>
      <c r="D67" s="157">
        <v>9</v>
      </c>
      <c r="E67" s="158">
        <v>614.63689099999999</v>
      </c>
      <c r="F67" s="154">
        <f t="shared" ref="F67:F83" si="5">E67/B67</f>
        <v>0.81629242038400007</v>
      </c>
      <c r="G67" s="155">
        <f>(VLOOKUP(A67,Abastecimento_auxiliar!$C$4:$D$95,2,FALSE))*'Abastecimento (rev)'!F67</f>
        <v>36.835950346060216</v>
      </c>
      <c r="H67" s="156">
        <f>(VLOOKUP(A67,'Plan2 (3)'!$E$5:$G$195,3,FALSE))*'Abastecimento (rev)'!F67</f>
        <v>35.076085303900484</v>
      </c>
      <c r="I67" s="156">
        <f t="shared" si="1"/>
        <v>1.7598650421597313</v>
      </c>
    </row>
    <row r="68" spans="1:9" ht="18" customHeight="1" x14ac:dyDescent="0.25">
      <c r="A68" s="150" t="s">
        <v>53</v>
      </c>
      <c r="B68" s="158">
        <v>307.98057599999999</v>
      </c>
      <c r="C68" s="158">
        <v>255.71822700000001</v>
      </c>
      <c r="D68" s="157">
        <v>9</v>
      </c>
      <c r="E68" s="158">
        <v>255.71822700000001</v>
      </c>
      <c r="F68" s="154">
        <f t="shared" si="5"/>
        <v>0.83030634698209027</v>
      </c>
      <c r="G68" s="155">
        <f>(VLOOKUP(A68,Abastecimento_auxiliar!$C$4:$D$95,2,FALSE))*'Abastecimento (rev)'!F68</f>
        <v>30.697670146445635</v>
      </c>
      <c r="H68" s="156">
        <f>(VLOOKUP(A68,'Plan2 (3)'!$E$5:$G$195,3,FALSE))*'Abastecimento (rev)'!F68</f>
        <v>24.660098505368079</v>
      </c>
      <c r="I68" s="156">
        <f t="shared" ref="I68:I96" si="6">G68-H68</f>
        <v>6.0375716410775553</v>
      </c>
    </row>
    <row r="69" spans="1:9" ht="18" customHeight="1" x14ac:dyDescent="0.25">
      <c r="A69" s="150" t="s">
        <v>7</v>
      </c>
      <c r="B69" s="151">
        <v>517.57854899999995</v>
      </c>
      <c r="C69" s="151">
        <v>517.57854899999995</v>
      </c>
      <c r="D69" s="157">
        <v>9</v>
      </c>
      <c r="E69" s="158">
        <v>52.836573000000001</v>
      </c>
      <c r="F69" s="154">
        <f t="shared" si="5"/>
        <v>0.10208416307454041</v>
      </c>
      <c r="G69" s="155">
        <f>(VLOOKUP(A69,Abastecimento_auxiliar!$C$4:$D$95,2,FALSE))*'Abastecimento (rev)'!F69</f>
        <v>4.1227540745101363</v>
      </c>
      <c r="H69" s="156">
        <f>(VLOOKUP(A69,'Plan2 (3)'!$E$5:$G$195,3,FALSE))*'Abastecimento (rev)'!F69</f>
        <v>2.7746475523660084</v>
      </c>
      <c r="I69" s="156">
        <f t="shared" si="6"/>
        <v>1.348106522144128</v>
      </c>
    </row>
    <row r="70" spans="1:9" ht="18" customHeight="1" x14ac:dyDescent="0.25">
      <c r="A70" s="150" t="s">
        <v>55</v>
      </c>
      <c r="B70" s="158">
        <v>338.17272700000001</v>
      </c>
      <c r="C70" s="158">
        <v>263.94541099999998</v>
      </c>
      <c r="D70" s="157">
        <v>9</v>
      </c>
      <c r="E70" s="158">
        <v>263.94541099999998</v>
      </c>
      <c r="F70" s="154">
        <f t="shared" si="5"/>
        <v>0.78050472414352912</v>
      </c>
      <c r="G70" s="155">
        <f>(VLOOKUP(A70,Abastecimento_auxiliar!$C$4:$D$95,2,FALSE))*'Abastecimento (rev)'!F70</f>
        <v>39.281000559055087</v>
      </c>
      <c r="H70" s="156">
        <f>(VLOOKUP(A70,'Plan2 (3)'!$E$5:$G$195,3,FALSE))*'Abastecimento (rev)'!F70</f>
        <v>39.477928947179699</v>
      </c>
      <c r="I70" s="156">
        <f t="shared" si="6"/>
        <v>-0.19692838812461133</v>
      </c>
    </row>
    <row r="71" spans="1:9" ht="18" customHeight="1" x14ac:dyDescent="0.25">
      <c r="A71" s="150" t="s">
        <v>10</v>
      </c>
      <c r="B71" s="158">
        <v>111.65361799999999</v>
      </c>
      <c r="C71" s="158">
        <v>111.65361799999999</v>
      </c>
      <c r="D71" s="157">
        <v>9</v>
      </c>
      <c r="E71" s="158">
        <v>111.65361799999999</v>
      </c>
      <c r="F71" s="154">
        <f t="shared" si="5"/>
        <v>1</v>
      </c>
      <c r="G71" s="155">
        <f>(VLOOKUP(A71,Abastecimento_auxiliar!$C$4:$D$95,2,FALSE))*'Abastecimento (rev)'!F71</f>
        <v>61.352922453703705</v>
      </c>
      <c r="H71" s="156">
        <f>(VLOOKUP(A71,'Plan2 (3)'!$E$5:$G$195,3,FALSE))*'Abastecimento (rev)'!F71</f>
        <v>49.1</v>
      </c>
      <c r="I71" s="156">
        <f t="shared" si="6"/>
        <v>12.252922453703704</v>
      </c>
    </row>
    <row r="72" spans="1:9" ht="18" customHeight="1" x14ac:dyDescent="0.25">
      <c r="A72" s="150" t="s">
        <v>11</v>
      </c>
      <c r="B72" s="151">
        <v>375.56947200000002</v>
      </c>
      <c r="C72" s="151">
        <v>375.56947200000002</v>
      </c>
      <c r="D72" s="157">
        <v>9</v>
      </c>
      <c r="E72" s="158">
        <v>330.16830700000003</v>
      </c>
      <c r="F72" s="154">
        <f t="shared" si="5"/>
        <v>0.87911380347761603</v>
      </c>
      <c r="G72" s="155">
        <f>(VLOOKUP(A72,Abastecimento_auxiliar!$C$4:$D$95,2,FALSE))*'Abastecimento (rev)'!F72</f>
        <v>27.519062697858725</v>
      </c>
      <c r="H72" s="156">
        <f>(VLOOKUP(A72,'Plan2 (3)'!$E$5:$G$195,3,FALSE))*'Abastecimento (rev)'!F72</f>
        <v>18.232820284125754</v>
      </c>
      <c r="I72" s="156">
        <f t="shared" si="6"/>
        <v>9.2862424137329711</v>
      </c>
    </row>
    <row r="73" spans="1:9" ht="18" customHeight="1" x14ac:dyDescent="0.25">
      <c r="A73" s="150" t="s">
        <v>14</v>
      </c>
      <c r="B73" s="158">
        <v>429.58192700000001</v>
      </c>
      <c r="C73" s="158">
        <v>429.58192700000001</v>
      </c>
      <c r="D73" s="157">
        <v>9</v>
      </c>
      <c r="E73" s="158">
        <v>429.58192700000001</v>
      </c>
      <c r="F73" s="154">
        <f t="shared" si="5"/>
        <v>1</v>
      </c>
      <c r="G73" s="155">
        <f>(VLOOKUP(A73,Abastecimento_auxiliar!$C$4:$D$95,2,FALSE))*'Abastecimento (rev)'!F73</f>
        <v>58.837260416666666</v>
      </c>
      <c r="H73" s="156">
        <f>(VLOOKUP(A73,'Plan2 (3)'!$E$5:$G$195,3,FALSE))*'Abastecimento (rev)'!F73</f>
        <v>64.069999999999993</v>
      </c>
      <c r="I73" s="156">
        <f t="shared" si="6"/>
        <v>-5.232739583333327</v>
      </c>
    </row>
    <row r="74" spans="1:9" ht="18" customHeight="1" x14ac:dyDescent="0.25">
      <c r="A74" s="150" t="s">
        <v>18</v>
      </c>
      <c r="B74" s="158">
        <v>77.688035999999997</v>
      </c>
      <c r="C74" s="158">
        <v>77.688035999999997</v>
      </c>
      <c r="D74" s="157">
        <v>9</v>
      </c>
      <c r="E74" s="158">
        <v>77.688035999999997</v>
      </c>
      <c r="F74" s="154">
        <f t="shared" si="5"/>
        <v>1</v>
      </c>
      <c r="G74" s="155">
        <f>(VLOOKUP(A74,Abastecimento_auxiliar!$C$4:$D$95,2,FALSE))*'Abastecimento (rev)'!F74</f>
        <v>16.440451388888889</v>
      </c>
      <c r="H74" s="156">
        <f>(VLOOKUP(A74,'Plan2 (3)'!$E$5:$G$195,3,FALSE))*'Abastecimento (rev)'!F74</f>
        <v>11.73</v>
      </c>
      <c r="I74" s="156">
        <f t="shared" si="6"/>
        <v>4.7104513888888881</v>
      </c>
    </row>
    <row r="75" spans="1:9" ht="18" customHeight="1" x14ac:dyDescent="0.25">
      <c r="A75" s="150" t="s">
        <v>23</v>
      </c>
      <c r="B75" s="158">
        <v>933.88750200000004</v>
      </c>
      <c r="C75" s="158">
        <v>596.71132999999998</v>
      </c>
      <c r="D75" s="157">
        <v>9</v>
      </c>
      <c r="E75" s="158">
        <v>596.71132999999998</v>
      </c>
      <c r="F75" s="154">
        <f t="shared" si="5"/>
        <v>0.63895418743916321</v>
      </c>
      <c r="G75" s="155">
        <f>(VLOOKUP(A75,Abastecimento_auxiliar!$C$4:$D$95,2,FALSE))*'Abastecimento (rev)'!F75</f>
        <v>537.0992249029207</v>
      </c>
      <c r="H75" s="156">
        <f>(VLOOKUP(A75,'Plan2 (3)'!$E$5:$G$195,3,FALSE))*'Abastecimento (rev)'!F75</f>
        <v>435.86259896162517</v>
      </c>
      <c r="I75" s="156">
        <f t="shared" si="6"/>
        <v>101.23662594129553</v>
      </c>
    </row>
    <row r="76" spans="1:9" ht="18" customHeight="1" x14ac:dyDescent="0.25">
      <c r="A76" s="150" t="s">
        <v>54</v>
      </c>
      <c r="B76" s="158">
        <v>723.61710400000004</v>
      </c>
      <c r="C76" s="158">
        <v>723.61710400000004</v>
      </c>
      <c r="D76" s="157">
        <v>9</v>
      </c>
      <c r="E76" s="158">
        <v>723.61710400000004</v>
      </c>
      <c r="F76" s="154">
        <f t="shared" si="5"/>
        <v>1</v>
      </c>
      <c r="G76" s="155">
        <f>(VLOOKUP(A76,Abastecimento_auxiliar!$C$4:$D$95,2,FALSE))*'Abastecimento (rev)'!F76</f>
        <v>116.58598958333333</v>
      </c>
      <c r="H76" s="156">
        <f>(VLOOKUP(A76,'Plan2 (3)'!$E$5:$G$195,3,FALSE))*'Abastecimento (rev)'!F76</f>
        <v>43.62</v>
      </c>
      <c r="I76" s="156">
        <f t="shared" si="6"/>
        <v>72.965989583333339</v>
      </c>
    </row>
    <row r="77" spans="1:9" ht="18" customHeight="1" x14ac:dyDescent="0.25">
      <c r="A77" s="150" t="s">
        <v>35</v>
      </c>
      <c r="B77" s="158">
        <v>817.45496200000002</v>
      </c>
      <c r="C77" s="158">
        <v>817.45496200000002</v>
      </c>
      <c r="D77" s="157">
        <v>9</v>
      </c>
      <c r="E77" s="158">
        <v>817.45496200000002</v>
      </c>
      <c r="F77" s="154">
        <f t="shared" si="5"/>
        <v>1</v>
      </c>
      <c r="G77" s="155">
        <f>(VLOOKUP(A77,Abastecimento_auxiliar!$C$4:$D$95,2,FALSE))*'Abastecimento (rev)'!F77</f>
        <v>22.10267830492073</v>
      </c>
      <c r="H77" s="156">
        <f>(VLOOKUP(A77,'Plan2 (3)'!$E$5:$G$195,3,FALSE))*'Abastecimento (rev)'!F77</f>
        <v>21.35</v>
      </c>
      <c r="I77" s="156">
        <f t="shared" si="6"/>
        <v>0.75267830492072818</v>
      </c>
    </row>
    <row r="78" spans="1:9" ht="18" customHeight="1" x14ac:dyDescent="0.25">
      <c r="A78" s="150" t="s">
        <v>36</v>
      </c>
      <c r="B78" s="151">
        <v>603.280935</v>
      </c>
      <c r="C78" s="151">
        <v>603.280935</v>
      </c>
      <c r="D78" s="157">
        <v>9</v>
      </c>
      <c r="E78" s="158">
        <v>43.191243999999998</v>
      </c>
      <c r="F78" s="154">
        <f t="shared" si="5"/>
        <v>7.15939150306482E-2</v>
      </c>
      <c r="G78" s="155">
        <f>(VLOOKUP(A78,Abastecimento_auxiliar!$C$4:$D$95,2,FALSE))*'Abastecimento (rev)'!F78</f>
        <v>8.3269566371051607</v>
      </c>
      <c r="H78" s="156">
        <f>(VLOOKUP(A78,'Plan2 (3)'!$E$5:$G$195,3,FALSE))*'Abastecimento (rev)'!F78</f>
        <v>8.5153802537452972</v>
      </c>
      <c r="I78" s="156">
        <f t="shared" si="6"/>
        <v>-0.18842361664013652</v>
      </c>
    </row>
    <row r="79" spans="1:9" ht="18" customHeight="1" x14ac:dyDescent="0.25">
      <c r="A79" s="150" t="s">
        <v>37</v>
      </c>
      <c r="B79" s="151">
        <v>1035.2903940000001</v>
      </c>
      <c r="C79" s="151">
        <v>1035.2903940000001</v>
      </c>
      <c r="D79" s="157">
        <v>9</v>
      </c>
      <c r="E79" s="158">
        <v>938.20218</v>
      </c>
      <c r="F79" s="154">
        <f t="shared" si="5"/>
        <v>0.90622127418290321</v>
      </c>
      <c r="G79" s="155">
        <f>(VLOOKUP(A79,Abastecimento_auxiliar!$C$4:$D$95,2,FALSE))*'Abastecimento (rev)'!F79</f>
        <v>102.52268182968986</v>
      </c>
      <c r="H79" s="156">
        <f>(VLOOKUP(A79,'Plan2 (3)'!$E$5:$G$195,3,FALSE))*'Abastecimento (rev)'!F79</f>
        <v>103.88920687232803</v>
      </c>
      <c r="I79" s="156">
        <f t="shared" si="6"/>
        <v>-1.3665250426381732</v>
      </c>
    </row>
    <row r="80" spans="1:9" ht="18" customHeight="1" x14ac:dyDescent="0.25">
      <c r="A80" s="150" t="s">
        <v>38</v>
      </c>
      <c r="B80" s="158">
        <v>1102.093402</v>
      </c>
      <c r="C80" s="158">
        <v>809.95378100000005</v>
      </c>
      <c r="D80" s="157">
        <v>9</v>
      </c>
      <c r="E80" s="158">
        <v>809.95378100000005</v>
      </c>
      <c r="F80" s="154">
        <f t="shared" si="5"/>
        <v>0.73492299248879822</v>
      </c>
      <c r="G80" s="155">
        <f>(VLOOKUP(A80,Abastecimento_auxiliar!$C$4:$D$95,2,FALSE))*'Abastecimento (rev)'!F80</f>
        <v>96.054890192129662</v>
      </c>
      <c r="H80" s="156">
        <f>(VLOOKUP(A80,'Plan2 (3)'!$E$5:$G$195,3,FALSE))*'Abastecimento (rev)'!F80</f>
        <v>77.556423397342883</v>
      </c>
      <c r="I80" s="156">
        <f t="shared" si="6"/>
        <v>18.498466794786779</v>
      </c>
    </row>
    <row r="81" spans="1:9" ht="18" customHeight="1" x14ac:dyDescent="0.25">
      <c r="A81" s="150" t="s">
        <v>39</v>
      </c>
      <c r="B81" s="158">
        <v>454.81811199999999</v>
      </c>
      <c r="C81" s="158">
        <v>454.81811199999999</v>
      </c>
      <c r="D81" s="157">
        <v>9</v>
      </c>
      <c r="E81" s="158">
        <v>454.81811199999999</v>
      </c>
      <c r="F81" s="154">
        <f t="shared" si="5"/>
        <v>1</v>
      </c>
      <c r="G81" s="155">
        <f>(VLOOKUP(A81,Abastecimento_auxiliar!$C$4:$D$95,2,FALSE))*'Abastecimento (rev)'!F81</f>
        <v>617.94995638663295</v>
      </c>
      <c r="H81" s="156">
        <f>(VLOOKUP(A81,'Plan2 (3)'!$E$5:$G$195,3,FALSE))*'Abastecimento (rev)'!F81</f>
        <v>97.63</v>
      </c>
      <c r="I81" s="156">
        <f t="shared" si="6"/>
        <v>520.31995638663295</v>
      </c>
    </row>
    <row r="82" spans="1:9" ht="18" customHeight="1" x14ac:dyDescent="0.25">
      <c r="A82" s="150" t="s">
        <v>42</v>
      </c>
      <c r="B82" s="158">
        <v>397.67064299999998</v>
      </c>
      <c r="C82" s="158">
        <v>397.67064299999998</v>
      </c>
      <c r="D82" s="157">
        <v>9</v>
      </c>
      <c r="E82" s="158">
        <v>397.67064299999998</v>
      </c>
      <c r="F82" s="154">
        <f t="shared" si="5"/>
        <v>1</v>
      </c>
      <c r="G82" s="155">
        <f>(VLOOKUP(A82,Abastecimento_auxiliar!$C$4:$D$95,2,FALSE))*'Abastecimento (rev)'!F82</f>
        <v>18.503608796296298</v>
      </c>
      <c r="H82" s="156">
        <f>(VLOOKUP(A82,'Plan2 (3)'!$E$5:$G$195,3,FALSE))*'Abastecimento (rev)'!F82</f>
        <v>17.75</v>
      </c>
      <c r="I82" s="156">
        <f t="shared" si="6"/>
        <v>0.75360879629629807</v>
      </c>
    </row>
    <row r="83" spans="1:9" ht="18" customHeight="1" x14ac:dyDescent="0.25">
      <c r="A83" s="150" t="s">
        <v>46</v>
      </c>
      <c r="B83" s="158">
        <v>588.29729799999996</v>
      </c>
      <c r="C83" s="158">
        <v>588.29729799999996</v>
      </c>
      <c r="D83" s="157">
        <v>9</v>
      </c>
      <c r="E83" s="158">
        <v>588.29729799999996</v>
      </c>
      <c r="F83" s="154">
        <f t="shared" si="5"/>
        <v>1</v>
      </c>
      <c r="G83" s="155">
        <f>(VLOOKUP(A83,Abastecimento_auxiliar!$C$4:$D$95,2,FALSE))*'Abastecimento (rev)'!F83</f>
        <v>20.857954791731338</v>
      </c>
      <c r="H83" s="156">
        <f>(VLOOKUP(A83,'Plan2 (3)'!$E$5:$G$195,3,FALSE))*'Abastecimento (rev)'!F83</f>
        <v>20.38</v>
      </c>
      <c r="I83" s="156">
        <f t="shared" si="6"/>
        <v>0.4779547917313387</v>
      </c>
    </row>
    <row r="84" spans="1:9" ht="18" customHeight="1" x14ac:dyDescent="0.25">
      <c r="A84" s="164" t="s">
        <v>12</v>
      </c>
      <c r="B84" s="165">
        <v>140.80113499999999</v>
      </c>
      <c r="C84" s="165">
        <v>40.799999999999997</v>
      </c>
      <c r="D84" s="165">
        <v>10</v>
      </c>
      <c r="E84" s="165">
        <v>40.799999999999997</v>
      </c>
      <c r="F84" s="166">
        <v>0.28977039141055222</v>
      </c>
      <c r="G84" s="143">
        <f>(VLOOKUP(A84,Abastecimento_auxiliar!$C$4:$D$95,2,FALSE))*'Abastecimento (rev)'!F84</f>
        <v>9.6487606033103273</v>
      </c>
      <c r="H84" s="144">
        <f>(VLOOKUP(A84,'Plan2 (3)'!$E$5:$G$195,3,FALSE))*'Abastecimento (rev)'!F84</f>
        <v>8.0672076968697741</v>
      </c>
      <c r="I84" s="144">
        <f t="shared" si="6"/>
        <v>1.5815529064405531</v>
      </c>
    </row>
    <row r="85" spans="1:9" ht="18" customHeight="1" x14ac:dyDescent="0.25">
      <c r="A85" s="164" t="s">
        <v>56</v>
      </c>
      <c r="B85" s="165">
        <v>271.87</v>
      </c>
      <c r="C85" s="165">
        <v>271.87</v>
      </c>
      <c r="D85" s="165">
        <v>10</v>
      </c>
      <c r="E85" s="165">
        <v>271.87</v>
      </c>
      <c r="F85" s="166">
        <v>1</v>
      </c>
      <c r="G85" s="143">
        <f>(VLOOKUP(A85,Abastecimento_auxiliar!$C$4:$D$95,2,FALSE))*'Abastecimento (rev)'!F85</f>
        <v>934.53861689814823</v>
      </c>
      <c r="H85" s="144">
        <f>(VLOOKUP(A85,'Plan2 (3)'!$E$5:$G$195,3,FALSE))*'Abastecimento (rev)'!F85</f>
        <v>426.79</v>
      </c>
      <c r="I85" s="144">
        <f t="shared" si="6"/>
        <v>507.74861689814821</v>
      </c>
    </row>
    <row r="86" spans="1:9" ht="18" customHeight="1" x14ac:dyDescent="0.25">
      <c r="A86" s="164" t="s">
        <v>57</v>
      </c>
      <c r="B86" s="165">
        <v>81.99</v>
      </c>
      <c r="C86" s="165">
        <v>81.99</v>
      </c>
      <c r="D86" s="165">
        <v>10</v>
      </c>
      <c r="E86" s="165">
        <v>81.99</v>
      </c>
      <c r="F86" s="166">
        <v>1</v>
      </c>
      <c r="G86" s="143">
        <f>(VLOOKUP(A86,Abastecimento_auxiliar!$C$4:$D$95,2,FALSE))*'Abastecimento (rev)'!F86</f>
        <v>524.2774114583334</v>
      </c>
      <c r="H86" s="144">
        <f>(VLOOKUP(A86,'Plan2 (3)'!$E$5:$G$195,3,FALSE))*'Abastecimento (rev)'!F86</f>
        <v>421.58</v>
      </c>
      <c r="I86" s="144">
        <f t="shared" si="6"/>
        <v>102.69741145833342</v>
      </c>
    </row>
    <row r="87" spans="1:9" ht="18" customHeight="1" x14ac:dyDescent="0.25">
      <c r="A87" s="164" t="s">
        <v>58</v>
      </c>
      <c r="B87" s="165">
        <v>295.3</v>
      </c>
      <c r="C87" s="165">
        <v>283.39</v>
      </c>
      <c r="D87" s="165">
        <v>10</v>
      </c>
      <c r="E87" s="165">
        <v>283.39</v>
      </c>
      <c r="F87" s="166">
        <v>0.95966813410091423</v>
      </c>
      <c r="G87" s="143">
        <f>(VLOOKUP(A87,Abastecimento_auxiliar!$C$4:$D$95,2,FALSE))*'Abastecimento (rev)'!F87</f>
        <v>284.44976747032496</v>
      </c>
      <c r="H87" s="144">
        <f>(VLOOKUP(A87,'Plan2 (3)'!$E$5:$G$195,3,FALSE))*'Abastecimento (rev)'!F87</f>
        <v>102.27183305113442</v>
      </c>
      <c r="I87" s="144">
        <f t="shared" si="6"/>
        <v>182.17793441919054</v>
      </c>
    </row>
    <row r="88" spans="1:9" ht="18" customHeight="1" x14ac:dyDescent="0.25">
      <c r="A88" s="164" t="s">
        <v>20</v>
      </c>
      <c r="B88" s="165">
        <v>289.01586500000002</v>
      </c>
      <c r="C88" s="165">
        <v>250.9</v>
      </c>
      <c r="D88" s="165">
        <v>10</v>
      </c>
      <c r="E88" s="165">
        <v>250.9</v>
      </c>
      <c r="F88" s="166">
        <v>0.86811843356765206</v>
      </c>
      <c r="G88" s="143">
        <f>(VLOOKUP(A88,Abastecimento_auxiliar!$C$4:$D$95,2,FALSE))*'Abastecimento (rev)'!F88</f>
        <v>100.54985162362829</v>
      </c>
      <c r="H88" s="144">
        <f>(VLOOKUP(A88,'Plan2 (3)'!$E$5:$G$195,3,FALSE))*'Abastecimento (rev)'!F88</f>
        <v>74.675547655489424</v>
      </c>
      <c r="I88" s="144">
        <f t="shared" si="6"/>
        <v>25.874303968138861</v>
      </c>
    </row>
    <row r="89" spans="1:9" ht="18" customHeight="1" x14ac:dyDescent="0.25">
      <c r="A89" s="164" t="s">
        <v>81</v>
      </c>
      <c r="B89" s="165">
        <v>519.03</v>
      </c>
      <c r="C89" s="165">
        <v>260.02</v>
      </c>
      <c r="D89" s="165">
        <v>10</v>
      </c>
      <c r="E89" s="165">
        <v>260.02</v>
      </c>
      <c r="F89" s="166">
        <v>0.50097296880719799</v>
      </c>
      <c r="G89" s="143">
        <f>(VLOOKUP(A89,Abastecimento_auxiliar!$C$4:$D$95,2,FALSE))*'Abastecimento (rev)'!F89</f>
        <v>2487.2922322383124</v>
      </c>
      <c r="H89" s="144">
        <f>(VLOOKUP(A89,'Plan2 (3)'!$E$5:$G$195,3,FALSE))*'Abastecimento (rev)'!F89</f>
        <v>1977.2601522070015</v>
      </c>
      <c r="I89" s="144">
        <f t="shared" si="6"/>
        <v>510.0320800313109</v>
      </c>
    </row>
    <row r="90" spans="1:9" ht="18" customHeight="1" x14ac:dyDescent="0.25">
      <c r="A90" s="164" t="s">
        <v>59</v>
      </c>
      <c r="B90" s="165">
        <v>188.35</v>
      </c>
      <c r="C90" s="165">
        <v>188.35</v>
      </c>
      <c r="D90" s="165">
        <v>10</v>
      </c>
      <c r="E90" s="165">
        <v>188.35</v>
      </c>
      <c r="F90" s="166">
        <v>1</v>
      </c>
      <c r="G90" s="143">
        <f>(VLOOKUP(A90,Abastecimento_auxiliar!$C$4:$D$95,2,FALSE))*'Abastecimento (rev)'!F90</f>
        <v>192.50360159345468</v>
      </c>
      <c r="H90" s="144">
        <f>(VLOOKUP(A90,'Plan2 (3)'!$E$5:$G$195,3,FALSE))*'Abastecimento (rev)'!F90</f>
        <v>137.16</v>
      </c>
      <c r="I90" s="144">
        <f t="shared" si="6"/>
        <v>55.343601593454679</v>
      </c>
    </row>
    <row r="91" spans="1:9" ht="18" customHeight="1" x14ac:dyDescent="0.25">
      <c r="A91" s="164" t="s">
        <v>28</v>
      </c>
      <c r="B91" s="165">
        <v>491.37</v>
      </c>
      <c r="C91" s="165">
        <v>107.2</v>
      </c>
      <c r="D91" s="165">
        <v>10</v>
      </c>
      <c r="E91" s="165">
        <v>107.2</v>
      </c>
      <c r="F91" s="166">
        <v>0.21816553717158149</v>
      </c>
      <c r="G91" s="143">
        <f>(VLOOKUP(A91,Abastecimento_auxiliar!$C$4:$D$95,2,FALSE))*'Abastecimento (rev)'!F91</f>
        <v>18.239827707716671</v>
      </c>
      <c r="H91" s="144">
        <f>(VLOOKUP(A91,'Plan2 (3)'!$E$5:$G$195,3,FALSE))*'Abastecimento (rev)'!F91</f>
        <v>15.186503042513788</v>
      </c>
      <c r="I91" s="144">
        <f t="shared" si="6"/>
        <v>3.0533246652028829</v>
      </c>
    </row>
    <row r="92" spans="1:9" ht="18" customHeight="1" x14ac:dyDescent="0.25">
      <c r="A92" s="164" t="s">
        <v>60</v>
      </c>
      <c r="B92" s="165">
        <v>76.430000000000007</v>
      </c>
      <c r="C92" s="165">
        <v>76.430000000000007</v>
      </c>
      <c r="D92" s="165">
        <v>10</v>
      </c>
      <c r="E92" s="165">
        <v>76.430000000000007</v>
      </c>
      <c r="F92" s="166">
        <v>1</v>
      </c>
      <c r="G92" s="143">
        <f>(VLOOKUP(A92,Abastecimento_auxiliar!$C$4:$D$95,2,FALSE))*'Abastecimento (rev)'!F92</f>
        <v>1010.7951910609839</v>
      </c>
      <c r="H92" s="144">
        <f>(VLOOKUP(A92,'Plan2 (3)'!$E$5:$G$195,3,FALSE))*'Abastecimento (rev)'!F92</f>
        <v>602.51</v>
      </c>
      <c r="I92" s="144">
        <f t="shared" si="6"/>
        <v>408.28519106098395</v>
      </c>
    </row>
    <row r="93" spans="1:9" ht="18" customHeight="1" x14ac:dyDescent="0.25">
      <c r="A93" s="164" t="s">
        <v>33</v>
      </c>
      <c r="B93" s="165">
        <v>844.22</v>
      </c>
      <c r="C93" s="165">
        <v>305.07</v>
      </c>
      <c r="D93" s="165">
        <v>10</v>
      </c>
      <c r="E93" s="165">
        <v>305.07</v>
      </c>
      <c r="F93" s="166">
        <v>0.36136315178507972</v>
      </c>
      <c r="G93" s="143">
        <f>(VLOOKUP(A93,Abastecimento_auxiliar!$C$4:$D$95,2,FALSE))*'Abastecimento (rev)'!F93</f>
        <v>18.309250944249079</v>
      </c>
      <c r="H93" s="144">
        <f>(VLOOKUP(A93,'Plan2 (3)'!$E$5:$G$195,3,FALSE))*'Abastecimento (rev)'!F93</f>
        <v>14.537639596313756</v>
      </c>
      <c r="I93" s="144">
        <f t="shared" si="6"/>
        <v>3.7716113479353233</v>
      </c>
    </row>
    <row r="94" spans="1:9" ht="18" customHeight="1" x14ac:dyDescent="0.25">
      <c r="A94" s="164" t="s">
        <v>135</v>
      </c>
      <c r="B94" s="165">
        <v>1136</v>
      </c>
      <c r="C94" s="165">
        <v>450.32036099999999</v>
      </c>
      <c r="D94" s="165">
        <v>10</v>
      </c>
      <c r="E94" s="165">
        <v>450.32036099999999</v>
      </c>
      <c r="F94" s="166">
        <v>0.3964087684859155</v>
      </c>
      <c r="G94" s="143">
        <f>(VLOOKUP(A94,Abastecimento_auxiliar!$C$4:$D$95,2,FALSE))*'Abastecimento (rev)'!F94</f>
        <v>16034.892317439622</v>
      </c>
      <c r="H94" s="144">
        <f>(VLOOKUP(A94,'Plan2 (3)'!$E$5:$G$195,3,FALSE))*'Abastecimento (rev)'!F94</f>
        <v>12329.918155424341</v>
      </c>
      <c r="I94" s="144">
        <f t="shared" si="6"/>
        <v>3704.9741620152818</v>
      </c>
    </row>
    <row r="95" spans="1:9" ht="18" customHeight="1" x14ac:dyDescent="0.25">
      <c r="A95" s="164" t="s">
        <v>61</v>
      </c>
      <c r="B95" s="165">
        <v>265.04000000000002</v>
      </c>
      <c r="C95" s="165">
        <v>265.04000000000002</v>
      </c>
      <c r="D95" s="165">
        <v>10</v>
      </c>
      <c r="E95" s="165">
        <v>265.04000000000002</v>
      </c>
      <c r="F95" s="166">
        <v>1</v>
      </c>
      <c r="G95" s="143">
        <f>(VLOOKUP(A95,Abastecimento_auxiliar!$C$4:$D$95,2,FALSE))*'Abastecimento (rev)'!F95</f>
        <v>419.88555092592594</v>
      </c>
      <c r="H95" s="144">
        <f>(VLOOKUP(A95,'Plan2 (3)'!$E$5:$G$195,3,FALSE))*'Abastecimento (rev)'!F95</f>
        <v>255.04</v>
      </c>
      <c r="I95" s="144">
        <f t="shared" si="6"/>
        <v>164.84555092592595</v>
      </c>
    </row>
    <row r="96" spans="1:9" ht="18" customHeight="1" x14ac:dyDescent="0.25">
      <c r="A96" s="167" t="s">
        <v>50</v>
      </c>
      <c r="B96" s="168">
        <v>538.04596600000002</v>
      </c>
      <c r="C96" s="168">
        <v>10.65</v>
      </c>
      <c r="D96" s="168">
        <v>10</v>
      </c>
      <c r="E96" s="168">
        <v>10.65</v>
      </c>
      <c r="F96" s="169">
        <v>1.9793847873584836E-2</v>
      </c>
      <c r="G96" s="170">
        <f>(VLOOKUP(A96,Abastecimento_auxiliar!$C$4:$D$95,2,FALSE))*'Abastecimento (rev)'!F96</f>
        <v>1.919151497387412</v>
      </c>
      <c r="H96" s="171">
        <f>(VLOOKUP(A96,'Plan2 (3)'!$E$5:$G$195,3,FALSE))*'Abastecimento (rev)'!F96</f>
        <v>1.8103453265180689</v>
      </c>
      <c r="I96" s="171">
        <f t="shared" si="6"/>
        <v>0.10880617086934308</v>
      </c>
    </row>
    <row r="97" spans="1:9" x14ac:dyDescent="0.25">
      <c r="A97" s="337" t="s">
        <v>140</v>
      </c>
      <c r="B97" s="338"/>
      <c r="C97" s="338"/>
      <c r="D97" s="338"/>
      <c r="E97" s="338"/>
      <c r="F97" s="339"/>
      <c r="G97" s="29">
        <f>SUM(G3:G96)</f>
        <v>34514.560194509526</v>
      </c>
      <c r="H97" s="172">
        <f>SUM(H3:H96)</f>
        <v>25889.542938856226</v>
      </c>
      <c r="I97" s="172">
        <f>SUM(I3:I96)</f>
        <v>8625.0172556533107</v>
      </c>
    </row>
  </sheetData>
  <autoFilter ref="A2:G96"/>
  <mergeCells count="4">
    <mergeCell ref="G1:I1"/>
    <mergeCell ref="L4:L5"/>
    <mergeCell ref="M4:Q4"/>
    <mergeCell ref="A97:F97"/>
  </mergeCells>
  <pageMargins left="0.25" right="0.25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rgb="FF92D050"/>
  </sheetPr>
  <dimension ref="B4:F20"/>
  <sheetViews>
    <sheetView workbookViewId="0">
      <selection activeCell="I15" sqref="I15"/>
    </sheetView>
  </sheetViews>
  <sheetFormatPr defaultRowHeight="15" x14ac:dyDescent="0.25"/>
  <cols>
    <col min="4" max="4" width="11.42578125" style="5" bestFit="1" customWidth="1"/>
    <col min="5" max="5" width="15.7109375" customWidth="1"/>
  </cols>
  <sheetData>
    <row r="4" spans="2:6" s="6" customFormat="1" ht="27.75" customHeight="1" x14ac:dyDescent="0.25">
      <c r="B4" s="21" t="s">
        <v>65</v>
      </c>
      <c r="C4" s="22" t="s">
        <v>72</v>
      </c>
      <c r="D4" s="23" t="s">
        <v>137</v>
      </c>
      <c r="E4" s="30" t="s">
        <v>143</v>
      </c>
      <c r="F4" s="6" t="s">
        <v>145</v>
      </c>
    </row>
    <row r="5" spans="2:6" x14ac:dyDescent="0.25">
      <c r="B5" s="35">
        <v>2</v>
      </c>
      <c r="C5" s="36" t="s">
        <v>83</v>
      </c>
      <c r="D5" s="37">
        <v>1</v>
      </c>
      <c r="E5" s="38">
        <f>Indústria_auxiliar!F21*Indústria!D5</f>
        <v>27048.623053451098</v>
      </c>
    </row>
    <row r="6" spans="2:6" x14ac:dyDescent="0.25">
      <c r="B6" s="39">
        <v>2</v>
      </c>
      <c r="C6" s="40" t="s">
        <v>84</v>
      </c>
      <c r="D6" s="41">
        <v>1</v>
      </c>
      <c r="E6" s="42">
        <f>Indústria_auxiliar!F28*Indústria!D6</f>
        <v>513.3249104306924</v>
      </c>
    </row>
    <row r="7" spans="2:6" x14ac:dyDescent="0.25">
      <c r="B7" s="31">
        <v>3</v>
      </c>
      <c r="C7" s="32" t="s">
        <v>85</v>
      </c>
      <c r="D7" s="33">
        <v>1</v>
      </c>
      <c r="E7" s="34">
        <f>Indústria_auxiliar!F34*Indústria!D7</f>
        <v>95.261097165542182</v>
      </c>
    </row>
    <row r="8" spans="2:6" x14ac:dyDescent="0.25">
      <c r="B8" s="31">
        <v>3</v>
      </c>
      <c r="C8" s="32" t="s">
        <v>86</v>
      </c>
      <c r="D8" s="33">
        <v>1</v>
      </c>
      <c r="E8" s="34">
        <f>Indústria_auxiliar!F40*Indústria!D8</f>
        <v>131.06410994801729</v>
      </c>
    </row>
    <row r="9" spans="2:6" x14ac:dyDescent="0.25">
      <c r="B9" s="39">
        <v>4</v>
      </c>
      <c r="C9" s="40" t="s">
        <v>136</v>
      </c>
      <c r="D9" s="41">
        <v>1</v>
      </c>
      <c r="E9" s="42">
        <f>Indústria_auxiliar!F46*Indústria!D9</f>
        <v>41.094278798396985</v>
      </c>
    </row>
    <row r="10" spans="2:6" x14ac:dyDescent="0.25">
      <c r="B10" s="39">
        <v>4</v>
      </c>
      <c r="C10" s="40" t="s">
        <v>90</v>
      </c>
      <c r="D10" s="41">
        <v>1</v>
      </c>
      <c r="E10" s="42">
        <f>Indústria_auxiliar!F57*Indústria!D10</f>
        <v>7.3235515791306716</v>
      </c>
    </row>
    <row r="11" spans="2:6" x14ac:dyDescent="0.25">
      <c r="B11" s="31">
        <v>5</v>
      </c>
      <c r="C11" s="32" t="s">
        <v>92</v>
      </c>
      <c r="D11" s="33">
        <v>1</v>
      </c>
      <c r="E11" s="34">
        <f>Indústria_auxiliar!F59*Indústria!D11</f>
        <v>925.39966157604897</v>
      </c>
    </row>
    <row r="12" spans="2:6" x14ac:dyDescent="0.25">
      <c r="B12" s="31">
        <v>5</v>
      </c>
      <c r="C12" s="32" t="s">
        <v>93</v>
      </c>
      <c r="D12" s="33">
        <v>1</v>
      </c>
      <c r="E12" s="34">
        <f>Indústria_auxiliar!F66*Indústria!D12</f>
        <v>11.591808983842766</v>
      </c>
    </row>
    <row r="13" spans="2:6" x14ac:dyDescent="0.25">
      <c r="B13" s="31">
        <v>5</v>
      </c>
      <c r="C13" s="32" t="s">
        <v>121</v>
      </c>
      <c r="D13" s="33">
        <v>0.2</v>
      </c>
      <c r="E13" s="34">
        <f>Indústria_auxiliar!F82*Indústria!D13</f>
        <v>0</v>
      </c>
    </row>
    <row r="14" spans="2:6" x14ac:dyDescent="0.25">
      <c r="B14" s="39">
        <v>6</v>
      </c>
      <c r="C14" s="40" t="s">
        <v>138</v>
      </c>
      <c r="D14" s="41">
        <v>0.5</v>
      </c>
      <c r="E14" s="42">
        <f>Indústria_auxiliar!F89*Indústria!D14</f>
        <v>49.050631006161915</v>
      </c>
    </row>
    <row r="15" spans="2:6" x14ac:dyDescent="0.25">
      <c r="B15" s="31">
        <v>7</v>
      </c>
      <c r="C15" s="32" t="s">
        <v>131</v>
      </c>
      <c r="D15" s="33">
        <v>1</v>
      </c>
      <c r="E15" s="34">
        <f>Indústria_auxiliar!F105*Indústria!D15</f>
        <v>199.29214734709342</v>
      </c>
    </row>
    <row r="16" spans="2:6" x14ac:dyDescent="0.25">
      <c r="B16" s="39">
        <v>8</v>
      </c>
      <c r="C16" s="40" t="s">
        <v>132</v>
      </c>
      <c r="D16" s="41">
        <v>1</v>
      </c>
      <c r="E16" s="42">
        <f>Indústria_auxiliar!F109*Indústria!D16</f>
        <v>2116.895470046406</v>
      </c>
    </row>
    <row r="17" spans="2:5" x14ac:dyDescent="0.25">
      <c r="B17" s="31">
        <v>9</v>
      </c>
      <c r="C17" s="32" t="s">
        <v>121</v>
      </c>
      <c r="D17" s="33">
        <v>0.8</v>
      </c>
      <c r="E17" s="34">
        <f>Indústria_auxiliar!F82*Indústria!D17</f>
        <v>0</v>
      </c>
    </row>
    <row r="18" spans="2:5" x14ac:dyDescent="0.25">
      <c r="B18" s="31">
        <v>9</v>
      </c>
      <c r="C18" s="32" t="s">
        <v>138</v>
      </c>
      <c r="D18" s="33">
        <v>0.5</v>
      </c>
      <c r="E18" s="34">
        <f>Indústria_auxiliar!F89*Indústria!D18</f>
        <v>49.050631006161915</v>
      </c>
    </row>
    <row r="19" spans="2:5" x14ac:dyDescent="0.25">
      <c r="B19" s="39">
        <v>10</v>
      </c>
      <c r="C19" s="40" t="s">
        <v>139</v>
      </c>
      <c r="D19" s="41">
        <v>1</v>
      </c>
      <c r="E19" s="42">
        <f>(Indústria_auxiliar!F4+Indústria_auxiliar!F5+Indústria_auxiliar!F7+Indústria_auxiliar!F11)*Indústria!D19</f>
        <v>59018.894455997208</v>
      </c>
    </row>
    <row r="20" spans="2:5" x14ac:dyDescent="0.25">
      <c r="B20" s="340" t="s">
        <v>140</v>
      </c>
      <c r="C20" s="340"/>
      <c r="D20" s="341"/>
      <c r="E20" s="25">
        <f>SUM(E5:E19)</f>
        <v>90206.865807335795</v>
      </c>
    </row>
  </sheetData>
  <mergeCells count="1">
    <mergeCell ref="B20:D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rgb="FF92D050"/>
  </sheetPr>
  <dimension ref="B4:F20"/>
  <sheetViews>
    <sheetView workbookViewId="0">
      <selection activeCell="I15" sqref="I15"/>
    </sheetView>
  </sheetViews>
  <sheetFormatPr defaultRowHeight="15" x14ac:dyDescent="0.25"/>
  <cols>
    <col min="4" max="4" width="11.42578125" style="5" bestFit="1" customWidth="1"/>
    <col min="5" max="5" width="15.7109375" customWidth="1"/>
  </cols>
  <sheetData>
    <row r="4" spans="2:6" s="6" customFormat="1" ht="27.75" customHeight="1" x14ac:dyDescent="0.25">
      <c r="B4" s="21" t="s">
        <v>65</v>
      </c>
      <c r="C4" s="22" t="s">
        <v>72</v>
      </c>
      <c r="D4" s="23" t="s">
        <v>137</v>
      </c>
      <c r="E4" s="24" t="s">
        <v>144</v>
      </c>
      <c r="F4" s="6" t="s">
        <v>145</v>
      </c>
    </row>
    <row r="5" spans="2:6" x14ac:dyDescent="0.25">
      <c r="B5" s="35">
        <v>2</v>
      </c>
      <c r="C5" s="36" t="s">
        <v>83</v>
      </c>
      <c r="D5" s="37">
        <v>1</v>
      </c>
      <c r="E5" s="38">
        <f>Mineração_auxiliar!F21*Mineração!D5</f>
        <v>131.43349927570912</v>
      </c>
    </row>
    <row r="6" spans="2:6" x14ac:dyDescent="0.25">
      <c r="B6" s="39">
        <v>2</v>
      </c>
      <c r="C6" s="40" t="s">
        <v>84</v>
      </c>
      <c r="D6" s="41">
        <v>1</v>
      </c>
      <c r="E6" s="42">
        <f>Mineração_auxiliar!F28*Mineração!D6</f>
        <v>163.89103165793131</v>
      </c>
    </row>
    <row r="7" spans="2:6" x14ac:dyDescent="0.25">
      <c r="B7" s="31">
        <v>3</v>
      </c>
      <c r="C7" s="32" t="s">
        <v>85</v>
      </c>
      <c r="D7" s="33">
        <v>1</v>
      </c>
      <c r="E7" s="34">
        <f>Mineração_auxiliar!F34*D7</f>
        <v>10.590804321727729</v>
      </c>
    </row>
    <row r="8" spans="2:6" x14ac:dyDescent="0.25">
      <c r="B8" s="31">
        <v>3</v>
      </c>
      <c r="C8" s="32" t="s">
        <v>86</v>
      </c>
      <c r="D8" s="33">
        <v>1</v>
      </c>
      <c r="E8" s="34">
        <f>Mineração_auxiliar!F40*Mineração!D8</f>
        <v>30.892941750045807</v>
      </c>
    </row>
    <row r="9" spans="2:6" x14ac:dyDescent="0.25">
      <c r="B9" s="39">
        <v>4</v>
      </c>
      <c r="C9" s="40" t="s">
        <v>136</v>
      </c>
      <c r="D9" s="41">
        <v>1</v>
      </c>
      <c r="E9" s="42">
        <f>Mineração_auxiliar!F46*D9</f>
        <v>95.75019630492838</v>
      </c>
    </row>
    <row r="10" spans="2:6" x14ac:dyDescent="0.25">
      <c r="B10" s="39">
        <v>4</v>
      </c>
      <c r="C10" s="40" t="s">
        <v>90</v>
      </c>
      <c r="D10" s="41">
        <v>1</v>
      </c>
      <c r="E10" s="42">
        <f>Mineração_auxiliar!F57*Mineração!D10</f>
        <v>38.062189835499481</v>
      </c>
    </row>
    <row r="11" spans="2:6" x14ac:dyDescent="0.25">
      <c r="B11" s="31">
        <v>5</v>
      </c>
      <c r="C11" s="32" t="s">
        <v>92</v>
      </c>
      <c r="D11" s="33">
        <v>1</v>
      </c>
      <c r="E11" s="34">
        <f>Mineração_auxiliar!F59*Mineração!D11</f>
        <v>4.1392631446105694</v>
      </c>
    </row>
    <row r="12" spans="2:6" x14ac:dyDescent="0.25">
      <c r="B12" s="31">
        <v>5</v>
      </c>
      <c r="C12" s="32" t="s">
        <v>93</v>
      </c>
      <c r="D12" s="33">
        <v>1</v>
      </c>
      <c r="E12" s="34">
        <f>Mineração_auxiliar!F66*Mineração!D12</f>
        <v>46.388293862014997</v>
      </c>
    </row>
    <row r="13" spans="2:6" x14ac:dyDescent="0.25">
      <c r="B13" s="31">
        <v>5</v>
      </c>
      <c r="C13" s="32" t="s">
        <v>121</v>
      </c>
      <c r="D13" s="33">
        <v>0.2</v>
      </c>
      <c r="E13" s="34">
        <f>Mineração_auxiliar!F82*Mineração!D13</f>
        <v>0</v>
      </c>
    </row>
    <row r="14" spans="2:6" x14ac:dyDescent="0.25">
      <c r="B14" s="39">
        <v>6</v>
      </c>
      <c r="C14" s="40" t="s">
        <v>138</v>
      </c>
      <c r="D14" s="41">
        <v>0.5</v>
      </c>
      <c r="E14" s="42">
        <f>Mineração_auxiliar!F89*Mineração!D14</f>
        <v>47.577737294374344</v>
      </c>
    </row>
    <row r="15" spans="2:6" x14ac:dyDescent="0.25">
      <c r="B15" s="31">
        <v>7</v>
      </c>
      <c r="C15" s="32" t="s">
        <v>131</v>
      </c>
      <c r="D15" s="33">
        <v>1</v>
      </c>
      <c r="E15" s="34">
        <f>Mineração_auxiliar!F105*Mineração!D15</f>
        <v>0</v>
      </c>
    </row>
    <row r="16" spans="2:6" x14ac:dyDescent="0.25">
      <c r="B16" s="39">
        <v>8</v>
      </c>
      <c r="C16" s="40" t="s">
        <v>132</v>
      </c>
      <c r="D16" s="41">
        <v>1</v>
      </c>
      <c r="E16" s="42">
        <f>Mineração_auxiliar!F109*Mineração!D16</f>
        <v>1711.3712104786453</v>
      </c>
    </row>
    <row r="17" spans="2:5" x14ac:dyDescent="0.25">
      <c r="B17" s="31">
        <v>9</v>
      </c>
      <c r="C17" s="32" t="s">
        <v>121</v>
      </c>
      <c r="D17" s="33">
        <v>0.8</v>
      </c>
      <c r="E17" s="34">
        <f>Mineração_auxiliar!F82*Mineração!D17</f>
        <v>0</v>
      </c>
    </row>
    <row r="18" spans="2:5" x14ac:dyDescent="0.25">
      <c r="B18" s="31">
        <v>9</v>
      </c>
      <c r="C18" s="32" t="s">
        <v>138</v>
      </c>
      <c r="D18" s="33">
        <v>0.5</v>
      </c>
      <c r="E18" s="34">
        <f>Mineração_auxiliar!F89*Mineração!D18</f>
        <v>47.577737294374344</v>
      </c>
    </row>
    <row r="19" spans="2:5" x14ac:dyDescent="0.25">
      <c r="B19" s="39">
        <v>10</v>
      </c>
      <c r="C19" s="40" t="s">
        <v>139</v>
      </c>
      <c r="D19" s="41">
        <v>1</v>
      </c>
      <c r="E19" s="42">
        <f>(Mineração_auxiliar!F4+Mineração_auxiliar!F5+Mineração_auxiliar!F7+Mineração_auxiliar!F11)*Mineração!D19</f>
        <v>24.601583300151884</v>
      </c>
    </row>
    <row r="20" spans="2:5" x14ac:dyDescent="0.25">
      <c r="B20" s="340" t="s">
        <v>140</v>
      </c>
      <c r="C20" s="340"/>
      <c r="D20" s="341"/>
      <c r="E20" s="25">
        <f>SUM(E5:E19)</f>
        <v>2352.2764885200136</v>
      </c>
    </row>
  </sheetData>
  <mergeCells count="1">
    <mergeCell ref="B20:D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rgb="FF92D050"/>
  </sheetPr>
  <dimension ref="B4:F20"/>
  <sheetViews>
    <sheetView workbookViewId="0">
      <selection activeCell="I15" sqref="I15"/>
    </sheetView>
  </sheetViews>
  <sheetFormatPr defaultRowHeight="15" x14ac:dyDescent="0.25"/>
  <cols>
    <col min="4" max="4" width="11.42578125" style="5" bestFit="1" customWidth="1"/>
    <col min="5" max="5" width="15.7109375" customWidth="1"/>
  </cols>
  <sheetData>
    <row r="4" spans="2:6" s="6" customFormat="1" ht="27.75" customHeight="1" x14ac:dyDescent="0.25">
      <c r="B4" s="21" t="s">
        <v>65</v>
      </c>
      <c r="C4" s="63" t="s">
        <v>72</v>
      </c>
      <c r="D4" s="23" t="s">
        <v>137</v>
      </c>
      <c r="E4" s="24" t="s">
        <v>152</v>
      </c>
      <c r="F4" s="6" t="s">
        <v>145</v>
      </c>
    </row>
    <row r="5" spans="2:6" x14ac:dyDescent="0.25">
      <c r="B5" s="35">
        <v>2</v>
      </c>
      <c r="C5" s="36" t="s">
        <v>83</v>
      </c>
      <c r="D5" s="37">
        <v>1</v>
      </c>
      <c r="E5" s="38">
        <f>Pecuária_auxiliar!F35*Pecuária!D5</f>
        <v>31.5</v>
      </c>
    </row>
    <row r="6" spans="2:6" x14ac:dyDescent="0.25">
      <c r="B6" s="39">
        <v>2</v>
      </c>
      <c r="C6" s="40" t="s">
        <v>84</v>
      </c>
      <c r="D6" s="41">
        <v>1</v>
      </c>
      <c r="E6" s="42">
        <f>Pecuária_auxiliar!F42*Pecuária!D6</f>
        <v>48.72</v>
      </c>
    </row>
    <row r="7" spans="2:6" x14ac:dyDescent="0.25">
      <c r="B7" s="31">
        <v>3</v>
      </c>
      <c r="C7" s="32" t="s">
        <v>85</v>
      </c>
      <c r="D7" s="33">
        <v>1</v>
      </c>
      <c r="E7" s="34">
        <f>Pecuária_auxiliar!F48*D7</f>
        <v>41.94</v>
      </c>
    </row>
    <row r="8" spans="2:6" x14ac:dyDescent="0.25">
      <c r="B8" s="31">
        <v>3</v>
      </c>
      <c r="C8" s="32" t="s">
        <v>86</v>
      </c>
      <c r="D8" s="33">
        <v>1</v>
      </c>
      <c r="E8" s="34">
        <f>Pecuária_auxiliar!F54*Pecuária!D8</f>
        <v>23.34</v>
      </c>
    </row>
    <row r="9" spans="2:6" x14ac:dyDescent="0.25">
      <c r="B9" s="39">
        <v>4</v>
      </c>
      <c r="C9" s="40" t="s">
        <v>136</v>
      </c>
      <c r="D9" s="41">
        <v>1</v>
      </c>
      <c r="E9" s="42">
        <f>Pecuária_auxiliar!F60*D9</f>
        <v>57.39</v>
      </c>
    </row>
    <row r="10" spans="2:6" x14ac:dyDescent="0.25">
      <c r="B10" s="39">
        <v>4</v>
      </c>
      <c r="C10" s="40" t="s">
        <v>90</v>
      </c>
      <c r="D10" s="41">
        <v>1</v>
      </c>
      <c r="E10" s="42">
        <f>Pecuária_auxiliar!F71*Pecuária!D10</f>
        <v>2.4900000000000002</v>
      </c>
    </row>
    <row r="11" spans="2:6" x14ac:dyDescent="0.25">
      <c r="B11" s="31">
        <v>5</v>
      </c>
      <c r="C11" s="32" t="s">
        <v>92</v>
      </c>
      <c r="D11" s="33">
        <v>1</v>
      </c>
      <c r="E11" s="34">
        <f>Pecuária_auxiliar!F73*Pecuária!D11</f>
        <v>38.79</v>
      </c>
    </row>
    <row r="12" spans="2:6" x14ac:dyDescent="0.25">
      <c r="B12" s="31">
        <v>5</v>
      </c>
      <c r="C12" s="32" t="s">
        <v>93</v>
      </c>
      <c r="D12" s="33">
        <v>1</v>
      </c>
      <c r="E12" s="34">
        <f>Pecuária_auxiliar!F80*Pecuária!D12</f>
        <v>52.64</v>
      </c>
    </row>
    <row r="13" spans="2:6" x14ac:dyDescent="0.25">
      <c r="B13" s="31">
        <v>5</v>
      </c>
      <c r="C13" s="32" t="s">
        <v>121</v>
      </c>
      <c r="D13" s="33">
        <v>0.2</v>
      </c>
      <c r="E13" s="34">
        <f>Pecuária_auxiliar!F141*Pecuária!D13</f>
        <v>6.8599999999999994</v>
      </c>
    </row>
    <row r="14" spans="2:6" x14ac:dyDescent="0.25">
      <c r="B14" s="39">
        <v>6</v>
      </c>
      <c r="C14" s="40" t="s">
        <v>138</v>
      </c>
      <c r="D14" s="41">
        <v>0.5</v>
      </c>
      <c r="E14" s="42">
        <f>Pecuária_auxiliar!F157*Pecuária!D14</f>
        <v>19.059999999999999</v>
      </c>
    </row>
    <row r="15" spans="2:6" x14ac:dyDescent="0.25">
      <c r="B15" s="31">
        <v>7</v>
      </c>
      <c r="C15" s="32" t="s">
        <v>131</v>
      </c>
      <c r="D15" s="33">
        <v>1</v>
      </c>
      <c r="E15" s="34">
        <f>Pecuária_auxiliar!F173*Pecuária!D15</f>
        <v>54.88</v>
      </c>
    </row>
    <row r="16" spans="2:6" x14ac:dyDescent="0.25">
      <c r="B16" s="39">
        <v>8</v>
      </c>
      <c r="C16" s="40" t="s">
        <v>132</v>
      </c>
      <c r="D16" s="41">
        <v>1</v>
      </c>
      <c r="E16" s="42">
        <f>Pecuária_auxiliar!F177*Pecuária!D16</f>
        <v>206.39</v>
      </c>
    </row>
    <row r="17" spans="2:5" x14ac:dyDescent="0.25">
      <c r="B17" s="31">
        <v>9</v>
      </c>
      <c r="C17" s="32" t="s">
        <v>121</v>
      </c>
      <c r="D17" s="33">
        <v>0.8</v>
      </c>
      <c r="E17" s="34">
        <f>Pecuária_auxiliar!F141*Pecuária!D17</f>
        <v>27.439999999999998</v>
      </c>
    </row>
    <row r="18" spans="2:5" x14ac:dyDescent="0.25">
      <c r="B18" s="31">
        <v>9</v>
      </c>
      <c r="C18" s="32" t="s">
        <v>138</v>
      </c>
      <c r="D18" s="33">
        <v>0.5</v>
      </c>
      <c r="E18" s="34">
        <f>Pecuária_auxiliar!F157*Pecuária!D18</f>
        <v>19.059999999999999</v>
      </c>
    </row>
    <row r="19" spans="2:5" x14ac:dyDescent="0.25">
      <c r="B19" s="39">
        <v>10</v>
      </c>
      <c r="C19" s="40" t="s">
        <v>139</v>
      </c>
      <c r="D19" s="41">
        <v>1</v>
      </c>
      <c r="E19" s="42">
        <f>(Pecuária_auxiliar!F9+Pecuária_auxiliar!F10+Pecuária_auxiliar!F12+Pecuária_auxiliar!F16+Pecuária_auxiliar!F17+Pecuária_auxiliar!F27+Pecuária_auxiliar!F29+Pecuária_auxiliar!F32)*Pecuária!D19</f>
        <v>87.289999999999992</v>
      </c>
    </row>
    <row r="20" spans="2:5" x14ac:dyDescent="0.25">
      <c r="B20" s="340" t="s">
        <v>140</v>
      </c>
      <c r="C20" s="340"/>
      <c r="D20" s="341"/>
      <c r="E20" s="25">
        <f>SUM(E5:E19)</f>
        <v>717.79</v>
      </c>
    </row>
  </sheetData>
  <mergeCells count="1">
    <mergeCell ref="B20:D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B2:D97"/>
  <sheetViews>
    <sheetView workbookViewId="0">
      <selection activeCell="F2" sqref="F2:F3"/>
    </sheetView>
  </sheetViews>
  <sheetFormatPr defaultRowHeight="15" x14ac:dyDescent="0.25"/>
  <cols>
    <col min="1" max="1" width="9.140625" style="2"/>
    <col min="3" max="3" width="27.42578125" bestFit="1" customWidth="1"/>
    <col min="4" max="4" width="27.42578125" style="4" bestFit="1" customWidth="1"/>
    <col min="5" max="5" width="9.140625" style="2"/>
    <col min="6" max="6" width="27.42578125" style="2" bestFit="1" customWidth="1"/>
    <col min="7" max="16384" width="9.140625" style="2"/>
  </cols>
  <sheetData>
    <row r="2" spans="3:4" x14ac:dyDescent="0.25">
      <c r="D2" s="77">
        <v>2040</v>
      </c>
    </row>
    <row r="3" spans="3:4" x14ac:dyDescent="0.25">
      <c r="C3" t="s">
        <v>66</v>
      </c>
      <c r="D3" s="4" t="s">
        <v>67</v>
      </c>
    </row>
    <row r="4" spans="3:4" x14ac:dyDescent="0.25">
      <c r="C4" t="s">
        <v>74</v>
      </c>
      <c r="D4" s="4">
        <v>1023.3475694444444</v>
      </c>
    </row>
    <row r="5" spans="3:4" x14ac:dyDescent="0.25">
      <c r="C5" t="s">
        <v>52</v>
      </c>
      <c r="D5" s="4">
        <v>27.909729166666668</v>
      </c>
    </row>
    <row r="6" spans="3:4" x14ac:dyDescent="0.25">
      <c r="C6" t="s">
        <v>109</v>
      </c>
      <c r="D6" s="4">
        <v>571.06073495370367</v>
      </c>
    </row>
    <row r="7" spans="3:4" x14ac:dyDescent="0.25">
      <c r="C7" t="s">
        <v>0</v>
      </c>
      <c r="D7" s="4">
        <v>37.657636232990967</v>
      </c>
    </row>
    <row r="8" spans="3:4" x14ac:dyDescent="0.25">
      <c r="C8" t="s">
        <v>115</v>
      </c>
      <c r="D8" s="4">
        <v>150.30616684960947</v>
      </c>
    </row>
    <row r="9" spans="3:4" x14ac:dyDescent="0.25">
      <c r="C9" t="s">
        <v>117</v>
      </c>
      <c r="D9" s="4">
        <v>108.10138888888889</v>
      </c>
    </row>
    <row r="10" spans="3:4" x14ac:dyDescent="0.25">
      <c r="C10" t="s">
        <v>1</v>
      </c>
      <c r="D10" s="4">
        <v>509.72763877726783</v>
      </c>
    </row>
    <row r="11" spans="3:4" x14ac:dyDescent="0.25">
      <c r="C11" t="s">
        <v>2</v>
      </c>
      <c r="D11" s="4">
        <v>1039.6460751353757</v>
      </c>
    </row>
    <row r="12" spans="3:4" x14ac:dyDescent="0.25">
      <c r="C12" t="s">
        <v>96</v>
      </c>
      <c r="D12" s="4">
        <v>3037.38535293519</v>
      </c>
    </row>
    <row r="13" spans="3:4" x14ac:dyDescent="0.25">
      <c r="C13" t="s">
        <v>3</v>
      </c>
      <c r="D13" s="4">
        <v>75.364242215334571</v>
      </c>
    </row>
    <row r="14" spans="3:4" x14ac:dyDescent="0.25">
      <c r="C14" t="s">
        <v>134</v>
      </c>
      <c r="D14" s="4">
        <v>100.61678472222222</v>
      </c>
    </row>
    <row r="15" spans="3:4" x14ac:dyDescent="0.25">
      <c r="C15" t="s">
        <v>110</v>
      </c>
      <c r="D15" s="4">
        <v>855.95804398148152</v>
      </c>
    </row>
    <row r="16" spans="3:4" x14ac:dyDescent="0.25">
      <c r="C16" t="s">
        <v>102</v>
      </c>
      <c r="D16" s="4">
        <v>150.37343749999999</v>
      </c>
    </row>
    <row r="17" spans="3:4" x14ac:dyDescent="0.25">
      <c r="C17" t="s">
        <v>4</v>
      </c>
      <c r="D17" s="4">
        <v>32.57903703703704</v>
      </c>
    </row>
    <row r="18" spans="3:4" x14ac:dyDescent="0.25">
      <c r="C18" t="s">
        <v>5</v>
      </c>
      <c r="D18" s="4">
        <v>2515.9925613425926</v>
      </c>
    </row>
    <row r="19" spans="3:4" x14ac:dyDescent="0.25">
      <c r="C19" t="s">
        <v>6</v>
      </c>
      <c r="D19" s="4">
        <v>45.125924762025669</v>
      </c>
    </row>
    <row r="20" spans="3:4" x14ac:dyDescent="0.25">
      <c r="C20" t="s">
        <v>53</v>
      </c>
      <c r="D20" s="4">
        <v>36.971498842592595</v>
      </c>
    </row>
    <row r="21" spans="3:4" x14ac:dyDescent="0.25">
      <c r="C21" t="s">
        <v>7</v>
      </c>
      <c r="D21" s="4">
        <v>40.385834103373703</v>
      </c>
    </row>
    <row r="22" spans="3:4" x14ac:dyDescent="0.25">
      <c r="C22" t="s">
        <v>8</v>
      </c>
      <c r="D22" s="4">
        <v>81.67131087962963</v>
      </c>
    </row>
    <row r="23" spans="3:4" x14ac:dyDescent="0.25">
      <c r="C23" t="s">
        <v>111</v>
      </c>
      <c r="D23" s="4">
        <v>149.8219589535567</v>
      </c>
    </row>
    <row r="24" spans="3:4" x14ac:dyDescent="0.25">
      <c r="C24" t="s">
        <v>9</v>
      </c>
      <c r="D24" s="4">
        <v>38.151745876670851</v>
      </c>
    </row>
    <row r="25" spans="3:4" x14ac:dyDescent="0.25">
      <c r="C25" t="s">
        <v>55</v>
      </c>
      <c r="D25" s="4">
        <v>50.327690972222221</v>
      </c>
    </row>
    <row r="26" spans="3:4" x14ac:dyDescent="0.25">
      <c r="C26" t="s">
        <v>10</v>
      </c>
      <c r="D26" s="4">
        <v>61.352922453703705</v>
      </c>
    </row>
    <row r="27" spans="3:4" x14ac:dyDescent="0.25">
      <c r="C27" t="s">
        <v>11</v>
      </c>
      <c r="D27" s="4">
        <v>31.303185763888891</v>
      </c>
    </row>
    <row r="28" spans="3:4" x14ac:dyDescent="0.25">
      <c r="C28" t="s">
        <v>95</v>
      </c>
      <c r="D28" s="4">
        <v>5245.2961290966487</v>
      </c>
    </row>
    <row r="29" spans="3:4" x14ac:dyDescent="0.25">
      <c r="C29" t="s">
        <v>12</v>
      </c>
      <c r="D29" s="4">
        <v>33.297952065916142</v>
      </c>
    </row>
    <row r="30" spans="3:4" x14ac:dyDescent="0.25">
      <c r="C30" t="s">
        <v>101</v>
      </c>
      <c r="D30" s="4">
        <v>399.71523142375975</v>
      </c>
    </row>
    <row r="31" spans="3:4" x14ac:dyDescent="0.25">
      <c r="C31" t="s">
        <v>113</v>
      </c>
      <c r="D31" s="4">
        <v>122.10428882659208</v>
      </c>
    </row>
    <row r="32" spans="3:4" x14ac:dyDescent="0.25">
      <c r="C32" t="s">
        <v>100</v>
      </c>
      <c r="D32" s="4">
        <v>1567.2717563657407</v>
      </c>
    </row>
    <row r="33" spans="3:4" x14ac:dyDescent="0.25">
      <c r="C33" t="s">
        <v>56</v>
      </c>
      <c r="D33" s="4">
        <v>934.53861689814823</v>
      </c>
    </row>
    <row r="34" spans="3:4" x14ac:dyDescent="0.25">
      <c r="C34" t="s">
        <v>13</v>
      </c>
      <c r="D34" s="4">
        <v>33.666078703703704</v>
      </c>
    </row>
    <row r="35" spans="3:4" x14ac:dyDescent="0.25">
      <c r="C35" t="s">
        <v>14</v>
      </c>
      <c r="D35" s="4">
        <v>58.837260416666666</v>
      </c>
    </row>
    <row r="36" spans="3:4" x14ac:dyDescent="0.25">
      <c r="C36" t="s">
        <v>15</v>
      </c>
      <c r="D36" s="4">
        <v>373.66561458333337</v>
      </c>
    </row>
    <row r="37" spans="3:4" x14ac:dyDescent="0.25">
      <c r="C37" t="s">
        <v>16</v>
      </c>
      <c r="D37" s="4">
        <v>217.35945704790308</v>
      </c>
    </row>
    <row r="38" spans="3:4" x14ac:dyDescent="0.25">
      <c r="C38" t="s">
        <v>57</v>
      </c>
      <c r="D38" s="4">
        <v>524.2774114583334</v>
      </c>
    </row>
    <row r="39" spans="3:4" x14ac:dyDescent="0.25">
      <c r="C39" t="s">
        <v>17</v>
      </c>
      <c r="D39" s="4">
        <v>18.025765563778087</v>
      </c>
    </row>
    <row r="40" spans="3:4" x14ac:dyDescent="0.25">
      <c r="C40" t="s">
        <v>124</v>
      </c>
      <c r="D40" s="4">
        <v>1206.2133744027042</v>
      </c>
    </row>
    <row r="41" spans="3:4" x14ac:dyDescent="0.25">
      <c r="C41" t="s">
        <v>18</v>
      </c>
      <c r="D41" s="4">
        <v>16.440451388888889</v>
      </c>
    </row>
    <row r="42" spans="3:4" x14ac:dyDescent="0.25">
      <c r="C42" t="s">
        <v>94</v>
      </c>
      <c r="D42" s="4">
        <v>1037.3120092592592</v>
      </c>
    </row>
    <row r="43" spans="3:4" x14ac:dyDescent="0.25">
      <c r="C43" t="s">
        <v>58</v>
      </c>
      <c r="D43" s="4">
        <v>296.40430619989047</v>
      </c>
    </row>
    <row r="44" spans="3:4" x14ac:dyDescent="0.25">
      <c r="C44" t="s">
        <v>107</v>
      </c>
      <c r="D44" s="4">
        <v>794.51012615147363</v>
      </c>
    </row>
    <row r="45" spans="3:4" x14ac:dyDescent="0.25">
      <c r="C45" t="s">
        <v>19</v>
      </c>
      <c r="D45" s="4">
        <v>71.171964001301305</v>
      </c>
    </row>
    <row r="46" spans="3:4" x14ac:dyDescent="0.25">
      <c r="C46" t="s">
        <v>97</v>
      </c>
      <c r="D46" s="4">
        <v>788.64780765721605</v>
      </c>
    </row>
    <row r="47" spans="3:4" x14ac:dyDescent="0.25">
      <c r="C47" t="s">
        <v>20</v>
      </c>
      <c r="D47" s="4">
        <v>115.82503922927295</v>
      </c>
    </row>
    <row r="48" spans="3:4" x14ac:dyDescent="0.25">
      <c r="C48" t="s">
        <v>21</v>
      </c>
      <c r="D48" s="4">
        <v>81.6119837962963</v>
      </c>
    </row>
    <row r="49" spans="3:4" x14ac:dyDescent="0.25">
      <c r="C49" t="s">
        <v>22</v>
      </c>
      <c r="D49" s="4">
        <v>49.029058930604286</v>
      </c>
    </row>
    <row r="50" spans="3:4" x14ac:dyDescent="0.25">
      <c r="C50" t="s">
        <v>99</v>
      </c>
      <c r="D50" s="4">
        <v>648.50921390251028</v>
      </c>
    </row>
    <row r="51" spans="3:4" x14ac:dyDescent="0.25">
      <c r="C51" t="s">
        <v>103</v>
      </c>
      <c r="D51" s="4">
        <v>3232.5697916666668</v>
      </c>
    </row>
    <row r="52" spans="3:4" x14ac:dyDescent="0.25">
      <c r="C52" t="s">
        <v>23</v>
      </c>
      <c r="D52" s="4">
        <v>840.59113385818387</v>
      </c>
    </row>
    <row r="53" spans="3:4" x14ac:dyDescent="0.25">
      <c r="C53" t="s">
        <v>81</v>
      </c>
      <c r="D53" s="4">
        <v>4964.9230339921987</v>
      </c>
    </row>
    <row r="54" spans="3:4" x14ac:dyDescent="0.25">
      <c r="C54" t="s">
        <v>59</v>
      </c>
      <c r="D54" s="4">
        <v>192.50360159345468</v>
      </c>
    </row>
    <row r="55" spans="3:4" x14ac:dyDescent="0.25">
      <c r="C55" t="s">
        <v>24</v>
      </c>
      <c r="D55" s="4">
        <v>135.79589950460152</v>
      </c>
    </row>
    <row r="56" spans="3:4" x14ac:dyDescent="0.25">
      <c r="C56" t="s">
        <v>73</v>
      </c>
      <c r="D56" s="4">
        <v>204.0190889927452</v>
      </c>
    </row>
    <row r="57" spans="3:4" x14ac:dyDescent="0.25">
      <c r="C57" t="s">
        <v>25</v>
      </c>
      <c r="D57" s="4">
        <v>120.61349569304583</v>
      </c>
    </row>
    <row r="58" spans="3:4" x14ac:dyDescent="0.25">
      <c r="C58" t="s">
        <v>26</v>
      </c>
      <c r="D58" s="4">
        <v>1558.5311898691946</v>
      </c>
    </row>
    <row r="59" spans="3:4" x14ac:dyDescent="0.25">
      <c r="C59" t="s">
        <v>27</v>
      </c>
      <c r="D59" s="4">
        <v>78.718226851851853</v>
      </c>
    </row>
    <row r="60" spans="3:4" x14ac:dyDescent="0.25">
      <c r="C60" t="s">
        <v>28</v>
      </c>
      <c r="D60" s="4">
        <v>83.605449074074073</v>
      </c>
    </row>
    <row r="61" spans="3:4" x14ac:dyDescent="0.25">
      <c r="C61" t="s">
        <v>29</v>
      </c>
      <c r="D61" s="4">
        <v>45.360581307870376</v>
      </c>
    </row>
    <row r="62" spans="3:4" x14ac:dyDescent="0.25">
      <c r="C62" t="s">
        <v>30</v>
      </c>
      <c r="D62" s="4">
        <v>58.151499999999999</v>
      </c>
    </row>
    <row r="63" spans="3:4" x14ac:dyDescent="0.25">
      <c r="C63" t="s">
        <v>31</v>
      </c>
      <c r="D63" s="4">
        <v>43.926938413790246</v>
      </c>
    </row>
    <row r="64" spans="3:4" x14ac:dyDescent="0.25">
      <c r="C64" t="s">
        <v>60</v>
      </c>
      <c r="D64" s="4">
        <v>1010.7951910609839</v>
      </c>
    </row>
    <row r="65" spans="3:4" x14ac:dyDescent="0.25">
      <c r="C65" t="s">
        <v>54</v>
      </c>
      <c r="D65" s="4">
        <v>116.58598958333333</v>
      </c>
    </row>
    <row r="66" spans="3:4" x14ac:dyDescent="0.25">
      <c r="C66" t="s">
        <v>32</v>
      </c>
      <c r="D66" s="4">
        <v>617.65801504629621</v>
      </c>
    </row>
    <row r="67" spans="3:4" x14ac:dyDescent="0.25">
      <c r="C67" t="s">
        <v>106</v>
      </c>
      <c r="D67" s="4">
        <v>230.93442635028282</v>
      </c>
    </row>
    <row r="68" spans="3:4" x14ac:dyDescent="0.25">
      <c r="C68" t="s">
        <v>33</v>
      </c>
      <c r="D68" s="4">
        <v>50.667177474527023</v>
      </c>
    </row>
    <row r="69" spans="3:4" x14ac:dyDescent="0.25">
      <c r="C69" t="s">
        <v>34</v>
      </c>
      <c r="D69" s="4">
        <v>20.061359650992866</v>
      </c>
    </row>
    <row r="70" spans="3:4" x14ac:dyDescent="0.25">
      <c r="C70" t="s">
        <v>112</v>
      </c>
      <c r="D70" s="4">
        <v>587.26402266234265</v>
      </c>
    </row>
    <row r="71" spans="3:4" x14ac:dyDescent="0.25">
      <c r="C71" t="s">
        <v>135</v>
      </c>
      <c r="D71" s="4">
        <v>40450.397650599261</v>
      </c>
    </row>
    <row r="72" spans="3:4" x14ac:dyDescent="0.25">
      <c r="C72" t="s">
        <v>35</v>
      </c>
      <c r="D72" s="4">
        <v>22.10267830492073</v>
      </c>
    </row>
    <row r="73" spans="3:4" x14ac:dyDescent="0.25">
      <c r="C73" t="s">
        <v>36</v>
      </c>
      <c r="D73" s="4">
        <v>116.30816157407406</v>
      </c>
    </row>
    <row r="74" spans="3:4" x14ac:dyDescent="0.25">
      <c r="C74" t="s">
        <v>37</v>
      </c>
      <c r="D74" s="4">
        <v>113.13206250000002</v>
      </c>
    </row>
    <row r="75" spans="3:4" x14ac:dyDescent="0.25">
      <c r="C75" t="s">
        <v>38</v>
      </c>
      <c r="D75" s="4">
        <v>130.70061921296298</v>
      </c>
    </row>
    <row r="76" spans="3:4" x14ac:dyDescent="0.25">
      <c r="C76" t="s">
        <v>104</v>
      </c>
      <c r="D76" s="4">
        <v>5946.5028333333339</v>
      </c>
    </row>
    <row r="77" spans="3:4" x14ac:dyDescent="0.25">
      <c r="C77" t="s">
        <v>39</v>
      </c>
      <c r="D77" s="4">
        <v>617.94995638663295</v>
      </c>
    </row>
    <row r="78" spans="3:4" x14ac:dyDescent="0.25">
      <c r="C78" t="s">
        <v>98</v>
      </c>
      <c r="D78" s="4">
        <v>2063.8031276041665</v>
      </c>
    </row>
    <row r="79" spans="3:4" x14ac:dyDescent="0.25">
      <c r="C79" t="s">
        <v>40</v>
      </c>
      <c r="D79" s="4">
        <v>18.13162905092593</v>
      </c>
    </row>
    <row r="80" spans="3:4" x14ac:dyDescent="0.25">
      <c r="C80" t="s">
        <v>41</v>
      </c>
      <c r="D80" s="4">
        <v>40.546268149081293</v>
      </c>
    </row>
    <row r="81" spans="3:4" x14ac:dyDescent="0.25">
      <c r="C81" t="s">
        <v>114</v>
      </c>
      <c r="D81" s="4">
        <v>512.30893024400791</v>
      </c>
    </row>
    <row r="82" spans="3:4" x14ac:dyDescent="0.25">
      <c r="C82" t="s">
        <v>42</v>
      </c>
      <c r="D82" s="4">
        <v>18.503608796296298</v>
      </c>
    </row>
    <row r="83" spans="3:4" x14ac:dyDescent="0.25">
      <c r="C83" t="s">
        <v>43</v>
      </c>
      <c r="D83" s="4">
        <v>36.65007233796296</v>
      </c>
    </row>
    <row r="84" spans="3:4" x14ac:dyDescent="0.25">
      <c r="C84" t="s">
        <v>116</v>
      </c>
      <c r="D84" s="4">
        <v>506.13559027777779</v>
      </c>
    </row>
    <row r="85" spans="3:4" x14ac:dyDescent="0.25">
      <c r="C85" t="s">
        <v>61</v>
      </c>
      <c r="D85" s="4">
        <v>419.88555092592594</v>
      </c>
    </row>
    <row r="86" spans="3:4" x14ac:dyDescent="0.25">
      <c r="C86" t="s">
        <v>108</v>
      </c>
      <c r="D86" s="4">
        <v>88.920075573525111</v>
      </c>
    </row>
    <row r="87" spans="3:4" x14ac:dyDescent="0.25">
      <c r="C87" t="s">
        <v>44</v>
      </c>
      <c r="D87" s="4">
        <v>32.594596456859044</v>
      </c>
    </row>
    <row r="88" spans="3:4" x14ac:dyDescent="0.25">
      <c r="C88" t="s">
        <v>105</v>
      </c>
      <c r="D88" s="4">
        <v>115.73673611111111</v>
      </c>
    </row>
    <row r="89" spans="3:4" x14ac:dyDescent="0.25">
      <c r="C89" t="s">
        <v>45</v>
      </c>
      <c r="D89" s="4">
        <v>759.65044554848294</v>
      </c>
    </row>
    <row r="90" spans="3:4" x14ac:dyDescent="0.25">
      <c r="C90" t="s">
        <v>46</v>
      </c>
      <c r="D90" s="4">
        <v>20.857954791731338</v>
      </c>
    </row>
    <row r="91" spans="3:4" x14ac:dyDescent="0.25">
      <c r="C91" t="s">
        <v>47</v>
      </c>
      <c r="D91" s="4">
        <v>338.70215092828909</v>
      </c>
    </row>
    <row r="92" spans="3:4" x14ac:dyDescent="0.25">
      <c r="C92" t="s">
        <v>48</v>
      </c>
      <c r="D92" s="4">
        <v>215.31365740740742</v>
      </c>
    </row>
    <row r="93" spans="3:4" x14ac:dyDescent="0.25">
      <c r="C93" t="s">
        <v>49</v>
      </c>
      <c r="D93" s="4">
        <v>19.379108796296297</v>
      </c>
    </row>
    <row r="94" spans="3:4" x14ac:dyDescent="0.25">
      <c r="C94" t="s">
        <v>50</v>
      </c>
      <c r="D94" s="4">
        <v>96.956969137291708</v>
      </c>
    </row>
    <row r="95" spans="3:4" x14ac:dyDescent="0.25">
      <c r="C95" t="s">
        <v>51</v>
      </c>
      <c r="D95" s="4">
        <v>1252.9230598958334</v>
      </c>
    </row>
    <row r="97" spans="4:4" x14ac:dyDescent="0.25">
      <c r="D97" s="4">
        <f>SUM(D4:D95)</f>
        <v>93552.238975750966</v>
      </c>
    </row>
  </sheetData>
  <autoFilter ref="C3:D95">
    <sortState ref="C4:D95">
      <sortCondition ref="C3:C95"/>
    </sortState>
  </autoFilter>
  <sortState ref="F4:G95">
    <sortCondition ref="F4:F95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B2:F123"/>
  <sheetViews>
    <sheetView workbookViewId="0">
      <selection activeCell="F2" sqref="F2:F3"/>
    </sheetView>
  </sheetViews>
  <sheetFormatPr defaultRowHeight="15" x14ac:dyDescent="0.25"/>
  <cols>
    <col min="1" max="3" width="9.140625" style="18"/>
    <col min="4" max="4" width="27.42578125" style="18" bestFit="1" customWidth="1"/>
    <col min="5" max="5" width="13.28515625" style="19" customWidth="1"/>
    <col min="6" max="6" width="9.5703125" style="20" bestFit="1" customWidth="1"/>
    <col min="7" max="16384" width="9.140625" style="18"/>
  </cols>
  <sheetData>
    <row r="2" spans="2:6" x14ac:dyDescent="0.25">
      <c r="E2" s="345" t="s">
        <v>68</v>
      </c>
      <c r="F2" s="345"/>
    </row>
    <row r="3" spans="2:6" x14ac:dyDescent="0.25">
      <c r="B3" s="18" t="s">
        <v>71</v>
      </c>
      <c r="C3" s="18" t="s">
        <v>72</v>
      </c>
      <c r="D3" s="18" t="s">
        <v>66</v>
      </c>
      <c r="E3" s="19" t="s">
        <v>141</v>
      </c>
      <c r="F3" s="20" t="s">
        <v>72</v>
      </c>
    </row>
    <row r="4" spans="2:6" x14ac:dyDescent="0.25">
      <c r="B4" s="7" t="s">
        <v>75</v>
      </c>
      <c r="C4" s="8" t="s">
        <v>76</v>
      </c>
      <c r="D4" s="8" t="s">
        <v>33</v>
      </c>
      <c r="E4" s="9">
        <v>0</v>
      </c>
      <c r="F4" s="10">
        <v>0</v>
      </c>
    </row>
    <row r="5" spans="2:6" x14ac:dyDescent="0.25">
      <c r="B5" s="11" t="s">
        <v>75</v>
      </c>
      <c r="C5" s="12" t="s">
        <v>77</v>
      </c>
      <c r="D5" s="12" t="s">
        <v>28</v>
      </c>
      <c r="E5" s="13">
        <v>2.0064524874330605</v>
      </c>
      <c r="F5" s="342">
        <v>2.0064524874330605</v>
      </c>
    </row>
    <row r="6" spans="2:6" x14ac:dyDescent="0.25">
      <c r="B6" s="14" t="s">
        <v>75</v>
      </c>
      <c r="C6" s="15" t="s">
        <v>77</v>
      </c>
      <c r="D6" s="15" t="s">
        <v>33</v>
      </c>
      <c r="E6" s="16">
        <v>0</v>
      </c>
      <c r="F6" s="343"/>
    </row>
    <row r="7" spans="2:6" x14ac:dyDescent="0.25">
      <c r="B7" s="11" t="s">
        <v>75</v>
      </c>
      <c r="C7" s="12" t="s">
        <v>78</v>
      </c>
      <c r="D7" s="12" t="s">
        <v>12</v>
      </c>
      <c r="E7" s="13">
        <v>0</v>
      </c>
      <c r="F7" s="342">
        <v>13.73165921087001</v>
      </c>
    </row>
    <row r="8" spans="2:6" x14ac:dyDescent="0.25">
      <c r="B8" s="17" t="s">
        <v>75</v>
      </c>
      <c r="C8" s="18" t="s">
        <v>78</v>
      </c>
      <c r="D8" s="18" t="s">
        <v>19</v>
      </c>
      <c r="E8" s="19">
        <v>0</v>
      </c>
      <c r="F8" s="344"/>
    </row>
    <row r="9" spans="2:6" x14ac:dyDescent="0.25">
      <c r="B9" s="17" t="s">
        <v>75</v>
      </c>
      <c r="C9" s="18" t="s">
        <v>78</v>
      </c>
      <c r="D9" s="18" t="s">
        <v>28</v>
      </c>
      <c r="E9" s="19">
        <v>0</v>
      </c>
      <c r="F9" s="344"/>
    </row>
    <row r="10" spans="2:6" x14ac:dyDescent="0.25">
      <c r="B10" s="14" t="s">
        <v>75</v>
      </c>
      <c r="C10" s="15" t="s">
        <v>78</v>
      </c>
      <c r="D10" s="15" t="s">
        <v>1</v>
      </c>
      <c r="E10" s="16">
        <v>13.73165921087001</v>
      </c>
      <c r="F10" s="343"/>
    </row>
    <row r="11" spans="2:6" x14ac:dyDescent="0.25">
      <c r="B11" s="11" t="s">
        <v>75</v>
      </c>
      <c r="C11" s="12" t="s">
        <v>79</v>
      </c>
      <c r="D11" s="12" t="s">
        <v>56</v>
      </c>
      <c r="E11" s="13">
        <v>640.81076317393388</v>
      </c>
      <c r="F11" s="342">
        <v>59003.156344298906</v>
      </c>
    </row>
    <row r="12" spans="2:6" x14ac:dyDescent="0.25">
      <c r="B12" s="17" t="s">
        <v>75</v>
      </c>
      <c r="C12" s="18" t="s">
        <v>79</v>
      </c>
      <c r="D12" s="18" t="s">
        <v>61</v>
      </c>
      <c r="E12" s="19">
        <v>1806.9032633610145</v>
      </c>
      <c r="F12" s="344"/>
    </row>
    <row r="13" spans="2:6" x14ac:dyDescent="0.25">
      <c r="B13" s="17" t="s">
        <v>75</v>
      </c>
      <c r="C13" s="18" t="s">
        <v>79</v>
      </c>
      <c r="D13" s="18" t="s">
        <v>60</v>
      </c>
      <c r="E13" s="19">
        <v>447.25112582540493</v>
      </c>
      <c r="F13" s="344"/>
    </row>
    <row r="14" spans="2:6" x14ac:dyDescent="0.25">
      <c r="B14" s="17" t="s">
        <v>75</v>
      </c>
      <c r="C14" s="18" t="s">
        <v>79</v>
      </c>
      <c r="D14" s="18" t="s">
        <v>12</v>
      </c>
      <c r="E14" s="19">
        <v>0</v>
      </c>
      <c r="F14" s="344"/>
    </row>
    <row r="15" spans="2:6" x14ac:dyDescent="0.25">
      <c r="B15" s="17" t="s">
        <v>75</v>
      </c>
      <c r="C15" s="18" t="s">
        <v>79</v>
      </c>
      <c r="D15" s="18" t="s">
        <v>57</v>
      </c>
      <c r="E15" s="19">
        <v>375.95452031467306</v>
      </c>
      <c r="F15" s="344"/>
    </row>
    <row r="16" spans="2:6" x14ac:dyDescent="0.25">
      <c r="B16" s="17" t="s">
        <v>75</v>
      </c>
      <c r="C16" s="18" t="s">
        <v>79</v>
      </c>
      <c r="D16" s="18" t="s">
        <v>59</v>
      </c>
      <c r="E16" s="19">
        <v>682.47261721971336</v>
      </c>
      <c r="F16" s="344"/>
    </row>
    <row r="17" spans="2:6" x14ac:dyDescent="0.25">
      <c r="B17" s="17" t="s">
        <v>75</v>
      </c>
      <c r="C17" s="18" t="s">
        <v>79</v>
      </c>
      <c r="D17" s="18" t="s">
        <v>28</v>
      </c>
      <c r="E17" s="19">
        <v>0</v>
      </c>
      <c r="F17" s="344"/>
    </row>
    <row r="18" spans="2:6" x14ac:dyDescent="0.25">
      <c r="B18" s="17" t="s">
        <v>75</v>
      </c>
      <c r="C18" s="18" t="s">
        <v>79</v>
      </c>
      <c r="D18" s="18" t="s">
        <v>20</v>
      </c>
      <c r="E18" s="19">
        <v>0.36617757895653358</v>
      </c>
      <c r="F18" s="344"/>
    </row>
    <row r="19" spans="2:6" x14ac:dyDescent="0.25">
      <c r="B19" s="17" t="s">
        <v>75</v>
      </c>
      <c r="C19" s="18" t="s">
        <v>79</v>
      </c>
      <c r="D19" s="18" t="s">
        <v>135</v>
      </c>
      <c r="E19" s="19">
        <v>52035.756402012936</v>
      </c>
      <c r="F19" s="344"/>
    </row>
    <row r="20" spans="2:6" x14ac:dyDescent="0.25">
      <c r="B20" s="14" t="s">
        <v>75</v>
      </c>
      <c r="C20" s="15" t="s">
        <v>79</v>
      </c>
      <c r="D20" s="15" t="s">
        <v>81</v>
      </c>
      <c r="E20" s="16">
        <v>3013.6414748122711</v>
      </c>
      <c r="F20" s="343"/>
    </row>
    <row r="21" spans="2:6" x14ac:dyDescent="0.25">
      <c r="B21" s="11" t="s">
        <v>82</v>
      </c>
      <c r="C21" s="12" t="s">
        <v>83</v>
      </c>
      <c r="D21" s="12" t="s">
        <v>28</v>
      </c>
      <c r="E21" s="13">
        <v>0</v>
      </c>
      <c r="F21" s="342">
        <v>27048.623053451098</v>
      </c>
    </row>
    <row r="22" spans="2:6" x14ac:dyDescent="0.25">
      <c r="B22" s="17" t="s">
        <v>82</v>
      </c>
      <c r="C22" s="18" t="s">
        <v>83</v>
      </c>
      <c r="D22" s="18" t="s">
        <v>32</v>
      </c>
      <c r="E22" s="19">
        <v>1178.5516923110772</v>
      </c>
      <c r="F22" s="344"/>
    </row>
    <row r="23" spans="2:6" x14ac:dyDescent="0.25">
      <c r="B23" s="17" t="s">
        <v>82</v>
      </c>
      <c r="C23" s="18" t="s">
        <v>83</v>
      </c>
      <c r="D23" s="18" t="s">
        <v>30</v>
      </c>
      <c r="E23" s="19">
        <v>185.03530546780183</v>
      </c>
      <c r="F23" s="344"/>
    </row>
    <row r="24" spans="2:6" x14ac:dyDescent="0.25">
      <c r="B24" s="17" t="s">
        <v>82</v>
      </c>
      <c r="C24" s="18" t="s">
        <v>83</v>
      </c>
      <c r="D24" s="18" t="s">
        <v>2</v>
      </c>
      <c r="E24" s="19">
        <v>477.42232744352856</v>
      </c>
      <c r="F24" s="344"/>
    </row>
    <row r="25" spans="2:6" x14ac:dyDescent="0.25">
      <c r="B25" s="17" t="s">
        <v>82</v>
      </c>
      <c r="C25" s="18" t="s">
        <v>83</v>
      </c>
      <c r="D25" s="18" t="s">
        <v>51</v>
      </c>
      <c r="E25" s="19">
        <v>24729.015513034734</v>
      </c>
      <c r="F25" s="344"/>
    </row>
    <row r="26" spans="2:6" x14ac:dyDescent="0.25">
      <c r="B26" s="17" t="s">
        <v>82</v>
      </c>
      <c r="C26" s="18" t="s">
        <v>83</v>
      </c>
      <c r="D26" s="18" t="s">
        <v>27</v>
      </c>
      <c r="E26" s="19">
        <v>0.37029707671979462</v>
      </c>
      <c r="F26" s="344"/>
    </row>
    <row r="27" spans="2:6" x14ac:dyDescent="0.25">
      <c r="B27" s="14" t="s">
        <v>82</v>
      </c>
      <c r="C27" s="15" t="s">
        <v>83</v>
      </c>
      <c r="D27" s="15" t="s">
        <v>1</v>
      </c>
      <c r="E27" s="16">
        <v>478.22791811723289</v>
      </c>
      <c r="F27" s="343"/>
    </row>
    <row r="28" spans="2:6" x14ac:dyDescent="0.25">
      <c r="B28" s="11" t="s">
        <v>82</v>
      </c>
      <c r="C28" s="12" t="s">
        <v>84</v>
      </c>
      <c r="D28" s="12" t="s">
        <v>16</v>
      </c>
      <c r="E28" s="13">
        <v>108.51672552376873</v>
      </c>
      <c r="F28" s="342">
        <v>513.3249104306924</v>
      </c>
    </row>
    <row r="29" spans="2:6" x14ac:dyDescent="0.25">
      <c r="B29" s="17" t="s">
        <v>82</v>
      </c>
      <c r="C29" s="18" t="s">
        <v>84</v>
      </c>
      <c r="D29" s="18" t="s">
        <v>32</v>
      </c>
      <c r="E29" s="19">
        <v>247.67223133720123</v>
      </c>
      <c r="F29" s="344"/>
    </row>
    <row r="30" spans="2:6" x14ac:dyDescent="0.25">
      <c r="B30" s="17" t="s">
        <v>82</v>
      </c>
      <c r="C30" s="18" t="s">
        <v>84</v>
      </c>
      <c r="D30" s="18" t="s">
        <v>31</v>
      </c>
      <c r="E30" s="19">
        <v>115.94097593711246</v>
      </c>
      <c r="F30" s="344"/>
    </row>
    <row r="31" spans="2:6" x14ac:dyDescent="0.25">
      <c r="B31" s="17" t="s">
        <v>82</v>
      </c>
      <c r="C31" s="18" t="s">
        <v>84</v>
      </c>
      <c r="D31" s="18" t="s">
        <v>2</v>
      </c>
      <c r="E31" s="19">
        <v>0</v>
      </c>
      <c r="F31" s="344"/>
    </row>
    <row r="32" spans="2:6" x14ac:dyDescent="0.25">
      <c r="B32" s="17" t="s">
        <v>82</v>
      </c>
      <c r="C32" s="18" t="s">
        <v>84</v>
      </c>
      <c r="D32" s="18" t="s">
        <v>51</v>
      </c>
      <c r="E32" s="19">
        <v>36.617757895653362</v>
      </c>
      <c r="F32" s="344"/>
    </row>
    <row r="33" spans="2:6" x14ac:dyDescent="0.25">
      <c r="B33" s="14" t="s">
        <v>82</v>
      </c>
      <c r="C33" s="15" t="s">
        <v>84</v>
      </c>
      <c r="D33" s="15" t="s">
        <v>1</v>
      </c>
      <c r="E33" s="16">
        <v>4.5772197369566703</v>
      </c>
      <c r="F33" s="343"/>
    </row>
    <row r="34" spans="2:6" x14ac:dyDescent="0.25">
      <c r="B34" s="11" t="s">
        <v>82</v>
      </c>
      <c r="C34" s="12" t="s">
        <v>85</v>
      </c>
      <c r="D34" s="12" t="s">
        <v>19</v>
      </c>
      <c r="E34" s="13">
        <v>0</v>
      </c>
      <c r="F34" s="342">
        <v>95.261097165542182</v>
      </c>
    </row>
    <row r="35" spans="2:6" x14ac:dyDescent="0.25">
      <c r="B35" s="17" t="s">
        <v>82</v>
      </c>
      <c r="C35" s="18" t="s">
        <v>85</v>
      </c>
      <c r="D35" s="18" t="s">
        <v>20</v>
      </c>
      <c r="E35" s="19">
        <v>0</v>
      </c>
      <c r="F35" s="344"/>
    </row>
    <row r="36" spans="2:6" x14ac:dyDescent="0.25">
      <c r="B36" s="17" t="s">
        <v>82</v>
      </c>
      <c r="C36" s="18" t="s">
        <v>85</v>
      </c>
      <c r="D36" s="18" t="s">
        <v>50</v>
      </c>
      <c r="E36" s="19">
        <v>0.45772197369566697</v>
      </c>
      <c r="F36" s="344"/>
    </row>
    <row r="37" spans="2:6" x14ac:dyDescent="0.25">
      <c r="B37" s="17" t="s">
        <v>82</v>
      </c>
      <c r="C37" s="18" t="s">
        <v>85</v>
      </c>
      <c r="D37" s="18" t="s">
        <v>25</v>
      </c>
      <c r="E37" s="19">
        <v>2.5357797342739952</v>
      </c>
      <c r="F37" s="344"/>
    </row>
    <row r="38" spans="2:6" x14ac:dyDescent="0.25">
      <c r="B38" s="17" t="s">
        <v>82</v>
      </c>
      <c r="C38" s="18" t="s">
        <v>85</v>
      </c>
      <c r="D38" s="18" t="s">
        <v>24</v>
      </c>
      <c r="E38" s="19">
        <v>0</v>
      </c>
      <c r="F38" s="344"/>
    </row>
    <row r="39" spans="2:6" x14ac:dyDescent="0.25">
      <c r="B39" s="14" t="s">
        <v>82</v>
      </c>
      <c r="C39" s="15" t="s">
        <v>85</v>
      </c>
      <c r="D39" s="15" t="s">
        <v>47</v>
      </c>
      <c r="E39" s="16">
        <v>92.267595457572526</v>
      </c>
      <c r="F39" s="343"/>
    </row>
    <row r="40" spans="2:6" x14ac:dyDescent="0.25">
      <c r="B40" s="11" t="s">
        <v>82</v>
      </c>
      <c r="C40" s="12" t="s">
        <v>86</v>
      </c>
      <c r="D40" s="12" t="s">
        <v>48</v>
      </c>
      <c r="E40" s="13">
        <v>0</v>
      </c>
      <c r="F40" s="342">
        <v>131.06410994801729</v>
      </c>
    </row>
    <row r="41" spans="2:6" x14ac:dyDescent="0.25">
      <c r="B41" s="17" t="s">
        <v>82</v>
      </c>
      <c r="C41" s="18" t="s">
        <v>86</v>
      </c>
      <c r="D41" s="18" t="s">
        <v>34</v>
      </c>
      <c r="E41" s="19">
        <v>0</v>
      </c>
      <c r="F41" s="344"/>
    </row>
    <row r="42" spans="2:6" x14ac:dyDescent="0.25">
      <c r="B42" s="17" t="s">
        <v>82</v>
      </c>
      <c r="C42" s="18" t="s">
        <v>86</v>
      </c>
      <c r="D42" s="18" t="s">
        <v>9</v>
      </c>
      <c r="E42" s="19">
        <v>0</v>
      </c>
      <c r="F42" s="344"/>
    </row>
    <row r="43" spans="2:6" x14ac:dyDescent="0.25">
      <c r="B43" s="17" t="s">
        <v>82</v>
      </c>
      <c r="C43" s="18" t="s">
        <v>86</v>
      </c>
      <c r="D43" s="18" t="s">
        <v>1</v>
      </c>
      <c r="E43" s="19">
        <v>0.18308878947826679</v>
      </c>
      <c r="F43" s="344"/>
    </row>
    <row r="44" spans="2:6" x14ac:dyDescent="0.25">
      <c r="B44" s="17" t="s">
        <v>82</v>
      </c>
      <c r="C44" s="18" t="s">
        <v>86</v>
      </c>
      <c r="D44" s="18" t="s">
        <v>24</v>
      </c>
      <c r="E44" s="19">
        <v>54.761856932949598</v>
      </c>
      <c r="F44" s="344"/>
    </row>
    <row r="45" spans="2:6" x14ac:dyDescent="0.25">
      <c r="B45" s="14" t="s">
        <v>82</v>
      </c>
      <c r="C45" s="15" t="s">
        <v>86</v>
      </c>
      <c r="D45" s="15" t="s">
        <v>47</v>
      </c>
      <c r="E45" s="16">
        <v>76.119164225589415</v>
      </c>
      <c r="F45" s="343"/>
    </row>
    <row r="46" spans="2:6" x14ac:dyDescent="0.25">
      <c r="B46" s="11" t="s">
        <v>82</v>
      </c>
      <c r="C46" s="12" t="s">
        <v>87</v>
      </c>
      <c r="D46" s="12" t="s">
        <v>16</v>
      </c>
      <c r="E46" s="13">
        <v>0</v>
      </c>
      <c r="F46" s="342">
        <v>41.094278798396985</v>
      </c>
    </row>
    <row r="47" spans="2:6" x14ac:dyDescent="0.25">
      <c r="B47" s="17" t="s">
        <v>82</v>
      </c>
      <c r="C47" s="18" t="s">
        <v>87</v>
      </c>
      <c r="D47" s="18" t="s">
        <v>32</v>
      </c>
      <c r="E47" s="19">
        <v>0</v>
      </c>
      <c r="F47" s="344"/>
    </row>
    <row r="48" spans="2:6" x14ac:dyDescent="0.25">
      <c r="B48" s="17" t="s">
        <v>82</v>
      </c>
      <c r="C48" s="18" t="s">
        <v>87</v>
      </c>
      <c r="D48" s="18" t="s">
        <v>31</v>
      </c>
      <c r="E48" s="19">
        <v>0</v>
      </c>
      <c r="F48" s="344"/>
    </row>
    <row r="49" spans="2:6" x14ac:dyDescent="0.25">
      <c r="B49" s="17" t="s">
        <v>82</v>
      </c>
      <c r="C49" s="18" t="s">
        <v>87</v>
      </c>
      <c r="D49" s="18" t="s">
        <v>34</v>
      </c>
      <c r="E49" s="19">
        <v>0</v>
      </c>
      <c r="F49" s="344"/>
    </row>
    <row r="50" spans="2:6" x14ac:dyDescent="0.25">
      <c r="B50" s="17" t="s">
        <v>82</v>
      </c>
      <c r="C50" s="18" t="s">
        <v>87</v>
      </c>
      <c r="D50" s="18" t="s">
        <v>48</v>
      </c>
      <c r="E50" s="19">
        <v>0</v>
      </c>
      <c r="F50" s="344"/>
    </row>
    <row r="51" spans="2:6" x14ac:dyDescent="0.25">
      <c r="B51" s="17" t="s">
        <v>82</v>
      </c>
      <c r="C51" s="18" t="s">
        <v>88</v>
      </c>
      <c r="D51" s="18" t="s">
        <v>34</v>
      </c>
      <c r="E51" s="19">
        <v>0</v>
      </c>
      <c r="F51" s="344"/>
    </row>
    <row r="52" spans="2:6" x14ac:dyDescent="0.25">
      <c r="B52" s="17" t="s">
        <v>82</v>
      </c>
      <c r="C52" s="18" t="s">
        <v>88</v>
      </c>
      <c r="D52" s="18" t="s">
        <v>1</v>
      </c>
      <c r="E52" s="19">
        <v>0</v>
      </c>
      <c r="F52" s="344"/>
    </row>
    <row r="53" spans="2:6" x14ac:dyDescent="0.25">
      <c r="B53" s="17" t="s">
        <v>82</v>
      </c>
      <c r="C53" s="18" t="s">
        <v>88</v>
      </c>
      <c r="D53" s="18" t="s">
        <v>48</v>
      </c>
      <c r="E53" s="19">
        <v>41.094278798396985</v>
      </c>
      <c r="F53" s="344"/>
    </row>
    <row r="54" spans="2:6" x14ac:dyDescent="0.25">
      <c r="B54" s="17" t="s">
        <v>82</v>
      </c>
      <c r="C54" s="18" t="s">
        <v>89</v>
      </c>
      <c r="D54" s="18" t="s">
        <v>34</v>
      </c>
      <c r="E54" s="19">
        <v>0</v>
      </c>
      <c r="F54" s="344"/>
    </row>
    <row r="55" spans="2:6" x14ac:dyDescent="0.25">
      <c r="B55" s="17" t="s">
        <v>82</v>
      </c>
      <c r="C55" s="18" t="s">
        <v>89</v>
      </c>
      <c r="D55" s="18" t="s">
        <v>9</v>
      </c>
      <c r="E55" s="19">
        <v>0</v>
      </c>
      <c r="F55" s="344"/>
    </row>
    <row r="56" spans="2:6" x14ac:dyDescent="0.25">
      <c r="B56" s="14" t="s">
        <v>82</v>
      </c>
      <c r="C56" s="15" t="s">
        <v>89</v>
      </c>
      <c r="D56" s="15" t="s">
        <v>24</v>
      </c>
      <c r="E56" s="16">
        <v>0</v>
      </c>
      <c r="F56" s="343"/>
    </row>
    <row r="57" spans="2:6" x14ac:dyDescent="0.25">
      <c r="B57" s="11" t="s">
        <v>82</v>
      </c>
      <c r="C57" s="12" t="s">
        <v>90</v>
      </c>
      <c r="D57" s="12" t="s">
        <v>9</v>
      </c>
      <c r="E57" s="13">
        <v>7.3235515791306716</v>
      </c>
      <c r="F57" s="342">
        <v>7.3235515791306716</v>
      </c>
    </row>
    <row r="58" spans="2:6" x14ac:dyDescent="0.25">
      <c r="B58" s="14" t="s">
        <v>82</v>
      </c>
      <c r="C58" s="15" t="s">
        <v>90</v>
      </c>
      <c r="D58" s="15" t="s">
        <v>47</v>
      </c>
      <c r="E58" s="16">
        <v>0</v>
      </c>
      <c r="F58" s="343"/>
    </row>
    <row r="59" spans="2:6" x14ac:dyDescent="0.25">
      <c r="B59" s="11" t="s">
        <v>91</v>
      </c>
      <c r="C59" s="12" t="s">
        <v>92</v>
      </c>
      <c r="D59" s="12" t="s">
        <v>25</v>
      </c>
      <c r="E59" s="13">
        <v>0</v>
      </c>
      <c r="F59" s="342">
        <v>925.39966157604897</v>
      </c>
    </row>
    <row r="60" spans="2:6" x14ac:dyDescent="0.25">
      <c r="B60" s="17" t="s">
        <v>91</v>
      </c>
      <c r="C60" s="18" t="s">
        <v>92</v>
      </c>
      <c r="D60" s="18" t="s">
        <v>24</v>
      </c>
      <c r="E60" s="19">
        <v>0</v>
      </c>
      <c r="F60" s="344"/>
    </row>
    <row r="61" spans="2:6" x14ac:dyDescent="0.25">
      <c r="B61" s="17" t="s">
        <v>91</v>
      </c>
      <c r="C61" s="18" t="s">
        <v>92</v>
      </c>
      <c r="D61" s="18" t="s">
        <v>47</v>
      </c>
      <c r="E61" s="19">
        <v>0</v>
      </c>
      <c r="F61" s="344"/>
    </row>
    <row r="62" spans="2:6" x14ac:dyDescent="0.25">
      <c r="B62" s="17" t="s">
        <v>91</v>
      </c>
      <c r="C62" s="18" t="s">
        <v>92</v>
      </c>
      <c r="D62" s="18" t="s">
        <v>0</v>
      </c>
      <c r="E62" s="19">
        <v>31.491271790261887</v>
      </c>
      <c r="F62" s="344"/>
    </row>
    <row r="63" spans="2:6" x14ac:dyDescent="0.25">
      <c r="B63" s="17" t="s">
        <v>91</v>
      </c>
      <c r="C63" s="18" t="s">
        <v>92</v>
      </c>
      <c r="D63" s="18" t="s">
        <v>45</v>
      </c>
      <c r="E63" s="19">
        <v>346.56141261095729</v>
      </c>
      <c r="F63" s="344"/>
    </row>
    <row r="64" spans="2:6" x14ac:dyDescent="0.25">
      <c r="B64" s="17" t="s">
        <v>91</v>
      </c>
      <c r="C64" s="18" t="s">
        <v>92</v>
      </c>
      <c r="D64" s="18" t="s">
        <v>41</v>
      </c>
      <c r="E64" s="19">
        <v>3.9646247118872635</v>
      </c>
      <c r="F64" s="344"/>
    </row>
    <row r="65" spans="2:6" x14ac:dyDescent="0.25">
      <c r="B65" s="14" t="s">
        <v>91</v>
      </c>
      <c r="C65" s="15" t="s">
        <v>92</v>
      </c>
      <c r="D65" s="15" t="s">
        <v>26</v>
      </c>
      <c r="E65" s="16">
        <v>543.38235246294266</v>
      </c>
      <c r="F65" s="343"/>
    </row>
    <row r="66" spans="2:6" x14ac:dyDescent="0.25">
      <c r="B66" s="11" t="s">
        <v>91</v>
      </c>
      <c r="C66" s="12" t="s">
        <v>93</v>
      </c>
      <c r="D66" s="12" t="s">
        <v>47</v>
      </c>
      <c r="E66" s="13">
        <v>0.54926636843480026</v>
      </c>
      <c r="F66" s="342">
        <v>11.591808983842766</v>
      </c>
    </row>
    <row r="67" spans="2:6" x14ac:dyDescent="0.25">
      <c r="B67" s="17" t="s">
        <v>91</v>
      </c>
      <c r="C67" s="18" t="s">
        <v>93</v>
      </c>
      <c r="D67" s="18" t="s">
        <v>41</v>
      </c>
      <c r="E67" s="19">
        <v>0</v>
      </c>
      <c r="F67" s="344"/>
    </row>
    <row r="68" spans="2:6" x14ac:dyDescent="0.25">
      <c r="B68" s="17" t="s">
        <v>91</v>
      </c>
      <c r="C68" s="18" t="s">
        <v>93</v>
      </c>
      <c r="D68" s="18" t="s">
        <v>44</v>
      </c>
      <c r="E68" s="19">
        <v>0</v>
      </c>
      <c r="F68" s="344"/>
    </row>
    <row r="69" spans="2:6" x14ac:dyDescent="0.25">
      <c r="B69" s="17" t="s">
        <v>91</v>
      </c>
      <c r="C69" s="18" t="s">
        <v>93</v>
      </c>
      <c r="D69" s="18" t="s">
        <v>8</v>
      </c>
      <c r="E69" s="19">
        <v>10.985327368696007</v>
      </c>
      <c r="F69" s="344"/>
    </row>
    <row r="70" spans="2:6" x14ac:dyDescent="0.25">
      <c r="B70" s="14" t="s">
        <v>91</v>
      </c>
      <c r="C70" s="15" t="s">
        <v>93</v>
      </c>
      <c r="D70" s="15" t="s">
        <v>43</v>
      </c>
      <c r="E70" s="16">
        <v>5.7215246711958372E-2</v>
      </c>
      <c r="F70" s="343"/>
    </row>
    <row r="71" spans="2:6" x14ac:dyDescent="0.25">
      <c r="B71" s="11" t="s">
        <v>118</v>
      </c>
      <c r="C71" s="12" t="s">
        <v>119</v>
      </c>
      <c r="D71" s="12" t="s">
        <v>3</v>
      </c>
      <c r="E71" s="13">
        <v>7.747859848746554</v>
      </c>
      <c r="F71" s="342">
        <v>361.23985739309416</v>
      </c>
    </row>
    <row r="72" spans="2:6" x14ac:dyDescent="0.25">
      <c r="B72" s="17" t="s">
        <v>118</v>
      </c>
      <c r="C72" s="18" t="s">
        <v>119</v>
      </c>
      <c r="D72" s="18" t="s">
        <v>11</v>
      </c>
      <c r="E72" s="19">
        <v>0</v>
      </c>
      <c r="F72" s="344"/>
    </row>
    <row r="73" spans="2:6" x14ac:dyDescent="0.25">
      <c r="B73" s="17" t="s">
        <v>118</v>
      </c>
      <c r="C73" s="18" t="s">
        <v>119</v>
      </c>
      <c r="D73" s="18" t="s">
        <v>10</v>
      </c>
      <c r="E73" s="19">
        <v>0</v>
      </c>
      <c r="F73" s="344"/>
    </row>
    <row r="74" spans="2:6" x14ac:dyDescent="0.25">
      <c r="B74" s="17" t="s">
        <v>118</v>
      </c>
      <c r="C74" s="18" t="s">
        <v>119</v>
      </c>
      <c r="D74" s="18" t="s">
        <v>18</v>
      </c>
      <c r="E74" s="19">
        <v>26.364785684870416</v>
      </c>
      <c r="F74" s="344"/>
    </row>
    <row r="75" spans="2:6" x14ac:dyDescent="0.25">
      <c r="B75" s="17" t="s">
        <v>118</v>
      </c>
      <c r="C75" s="18" t="s">
        <v>119</v>
      </c>
      <c r="D75" s="18" t="s">
        <v>6</v>
      </c>
      <c r="E75" s="19">
        <v>108.55581498032235</v>
      </c>
      <c r="F75" s="344"/>
    </row>
    <row r="76" spans="2:6" x14ac:dyDescent="0.25">
      <c r="B76" s="17" t="s">
        <v>118</v>
      </c>
      <c r="C76" s="18" t="s">
        <v>119</v>
      </c>
      <c r="D76" s="18" t="s">
        <v>14</v>
      </c>
      <c r="E76" s="19">
        <v>0</v>
      </c>
      <c r="F76" s="344"/>
    </row>
    <row r="77" spans="2:6" x14ac:dyDescent="0.25">
      <c r="B77" s="17" t="s">
        <v>118</v>
      </c>
      <c r="C77" s="18" t="s">
        <v>119</v>
      </c>
      <c r="D77" s="18" t="s">
        <v>42</v>
      </c>
      <c r="E77" s="19">
        <v>0</v>
      </c>
      <c r="F77" s="344"/>
    </row>
    <row r="78" spans="2:6" x14ac:dyDescent="0.25">
      <c r="B78" s="17" t="s">
        <v>118</v>
      </c>
      <c r="C78" s="18" t="s">
        <v>119</v>
      </c>
      <c r="D78" s="18" t="s">
        <v>23</v>
      </c>
      <c r="E78" s="19">
        <v>218.57139687915486</v>
      </c>
      <c r="F78" s="344"/>
    </row>
    <row r="79" spans="2:6" x14ac:dyDescent="0.25">
      <c r="B79" s="17" t="s">
        <v>118</v>
      </c>
      <c r="C79" s="18" t="s">
        <v>119</v>
      </c>
      <c r="D79" s="18" t="s">
        <v>35</v>
      </c>
      <c r="E79" s="19">
        <v>0</v>
      </c>
      <c r="F79" s="344"/>
    </row>
    <row r="80" spans="2:6" x14ac:dyDescent="0.25">
      <c r="B80" s="17" t="s">
        <v>118</v>
      </c>
      <c r="C80" s="18" t="s">
        <v>119</v>
      </c>
      <c r="D80" s="18" t="s">
        <v>37</v>
      </c>
      <c r="E80" s="19">
        <v>0</v>
      </c>
      <c r="F80" s="344"/>
    </row>
    <row r="81" spans="2:6" x14ac:dyDescent="0.25">
      <c r="B81" s="14" t="s">
        <v>118</v>
      </c>
      <c r="C81" s="15" t="s">
        <v>119</v>
      </c>
      <c r="D81" s="15" t="s">
        <v>120</v>
      </c>
      <c r="E81" s="16">
        <v>0</v>
      </c>
      <c r="F81" s="343"/>
    </row>
    <row r="82" spans="2:6" x14ac:dyDescent="0.25">
      <c r="B82" s="11" t="s">
        <v>118</v>
      </c>
      <c r="C82" s="12" t="s">
        <v>121</v>
      </c>
      <c r="D82" s="12" t="s">
        <v>8</v>
      </c>
      <c r="E82" s="13">
        <v>0</v>
      </c>
      <c r="F82" s="342">
        <v>0</v>
      </c>
    </row>
    <row r="83" spans="2:6" x14ac:dyDescent="0.25">
      <c r="B83" s="17" t="s">
        <v>118</v>
      </c>
      <c r="C83" s="18" t="s">
        <v>121</v>
      </c>
      <c r="D83" s="18" t="s">
        <v>11</v>
      </c>
      <c r="E83" s="19">
        <v>0</v>
      </c>
      <c r="F83" s="344"/>
    </row>
    <row r="84" spans="2:6" x14ac:dyDescent="0.25">
      <c r="B84" s="17" t="s">
        <v>118</v>
      </c>
      <c r="C84" s="18" t="s">
        <v>121</v>
      </c>
      <c r="D84" s="18" t="s">
        <v>6</v>
      </c>
      <c r="E84" s="19">
        <v>0</v>
      </c>
      <c r="F84" s="344"/>
    </row>
    <row r="85" spans="2:6" x14ac:dyDescent="0.25">
      <c r="B85" s="14" t="s">
        <v>118</v>
      </c>
      <c r="C85" s="15" t="s">
        <v>121</v>
      </c>
      <c r="D85" s="15" t="s">
        <v>14</v>
      </c>
      <c r="E85" s="16">
        <v>0</v>
      </c>
      <c r="F85" s="343"/>
    </row>
    <row r="86" spans="2:6" x14ac:dyDescent="0.25">
      <c r="B86" s="11" t="s">
        <v>118</v>
      </c>
      <c r="C86" s="12" t="s">
        <v>122</v>
      </c>
      <c r="D86" s="12" t="s">
        <v>14</v>
      </c>
      <c r="E86" s="13">
        <v>2.8378762369131354</v>
      </c>
      <c r="F86" s="342">
        <v>71.809680492424604</v>
      </c>
    </row>
    <row r="87" spans="2:6" x14ac:dyDescent="0.25">
      <c r="B87" s="17" t="s">
        <v>118</v>
      </c>
      <c r="C87" s="18" t="s">
        <v>122</v>
      </c>
      <c r="D87" s="18" t="s">
        <v>37</v>
      </c>
      <c r="E87" s="19">
        <v>0</v>
      </c>
      <c r="F87" s="344"/>
    </row>
    <row r="88" spans="2:6" x14ac:dyDescent="0.25">
      <c r="B88" s="14" t="s">
        <v>118</v>
      </c>
      <c r="C88" s="15" t="s">
        <v>123</v>
      </c>
      <c r="D88" s="15" t="s">
        <v>37</v>
      </c>
      <c r="E88" s="16">
        <v>68.971804255511472</v>
      </c>
      <c r="F88" s="343"/>
    </row>
    <row r="89" spans="2:6" x14ac:dyDescent="0.25">
      <c r="B89" s="11" t="s">
        <v>125</v>
      </c>
      <c r="C89" s="12" t="s">
        <v>126</v>
      </c>
      <c r="D89" s="12" t="s">
        <v>52</v>
      </c>
      <c r="E89" s="13">
        <v>0</v>
      </c>
      <c r="F89" s="342">
        <v>98.101262012323829</v>
      </c>
    </row>
    <row r="90" spans="2:6" x14ac:dyDescent="0.25">
      <c r="B90" s="17" t="s">
        <v>125</v>
      </c>
      <c r="C90" s="18" t="s">
        <v>126</v>
      </c>
      <c r="D90" s="18" t="s">
        <v>36</v>
      </c>
      <c r="E90" s="19">
        <v>98.101262012323829</v>
      </c>
      <c r="F90" s="344"/>
    </row>
    <row r="91" spans="2:6" x14ac:dyDescent="0.25">
      <c r="B91" s="17" t="s">
        <v>125</v>
      </c>
      <c r="C91" s="18" t="s">
        <v>127</v>
      </c>
      <c r="D91" s="18" t="s">
        <v>37</v>
      </c>
      <c r="E91" s="19">
        <v>0</v>
      </c>
      <c r="F91" s="344"/>
    </row>
    <row r="92" spans="2:6" x14ac:dyDescent="0.25">
      <c r="B92" s="17" t="s">
        <v>125</v>
      </c>
      <c r="C92" s="18" t="s">
        <v>127</v>
      </c>
      <c r="D92" s="18" t="s">
        <v>7</v>
      </c>
      <c r="E92" s="19">
        <v>0</v>
      </c>
      <c r="F92" s="344"/>
    </row>
    <row r="93" spans="2:6" x14ac:dyDescent="0.25">
      <c r="B93" s="14" t="s">
        <v>125</v>
      </c>
      <c r="C93" s="15" t="s">
        <v>127</v>
      </c>
      <c r="D93" s="15" t="s">
        <v>4</v>
      </c>
      <c r="E93" s="16">
        <v>0</v>
      </c>
      <c r="F93" s="343"/>
    </row>
    <row r="94" spans="2:6" x14ac:dyDescent="0.25">
      <c r="B94" s="11" t="s">
        <v>125</v>
      </c>
      <c r="C94" s="12" t="s">
        <v>128</v>
      </c>
      <c r="D94" s="12" t="s">
        <v>35</v>
      </c>
      <c r="E94" s="13">
        <v>0</v>
      </c>
      <c r="F94" s="342">
        <v>0</v>
      </c>
    </row>
    <row r="95" spans="2:6" x14ac:dyDescent="0.25">
      <c r="B95" s="14" t="s">
        <v>125</v>
      </c>
      <c r="C95" s="15" t="s">
        <v>128</v>
      </c>
      <c r="D95" s="15" t="s">
        <v>5</v>
      </c>
      <c r="E95" s="16">
        <v>0</v>
      </c>
      <c r="F95" s="343"/>
    </row>
    <row r="96" spans="2:6" x14ac:dyDescent="0.25">
      <c r="B96" s="11" t="s">
        <v>125</v>
      </c>
      <c r="C96" s="12" t="s">
        <v>129</v>
      </c>
      <c r="D96" s="12" t="s">
        <v>54</v>
      </c>
      <c r="E96" s="13">
        <v>0</v>
      </c>
      <c r="F96" s="342">
        <v>0</v>
      </c>
    </row>
    <row r="97" spans="2:6" x14ac:dyDescent="0.25">
      <c r="B97" s="17" t="s">
        <v>125</v>
      </c>
      <c r="C97" s="18" t="s">
        <v>129</v>
      </c>
      <c r="D97" s="18" t="s">
        <v>35</v>
      </c>
      <c r="E97" s="19">
        <v>0</v>
      </c>
      <c r="F97" s="344"/>
    </row>
    <row r="98" spans="2:6" x14ac:dyDescent="0.25">
      <c r="B98" s="17" t="s">
        <v>125</v>
      </c>
      <c r="C98" s="18" t="s">
        <v>129</v>
      </c>
      <c r="D98" s="18" t="s">
        <v>120</v>
      </c>
      <c r="E98" s="19">
        <v>0</v>
      </c>
      <c r="F98" s="344"/>
    </row>
    <row r="99" spans="2:6" x14ac:dyDescent="0.25">
      <c r="B99" s="17" t="s">
        <v>125</v>
      </c>
      <c r="C99" s="18" t="s">
        <v>129</v>
      </c>
      <c r="D99" s="18" t="s">
        <v>55</v>
      </c>
      <c r="E99" s="19">
        <v>0</v>
      </c>
      <c r="F99" s="344"/>
    </row>
    <row r="100" spans="2:6" x14ac:dyDescent="0.25">
      <c r="B100" s="14" t="s">
        <v>125</v>
      </c>
      <c r="C100" s="15" t="s">
        <v>129</v>
      </c>
      <c r="D100" s="15" t="s">
        <v>53</v>
      </c>
      <c r="E100" s="16">
        <v>0</v>
      </c>
      <c r="F100" s="343"/>
    </row>
    <row r="101" spans="2:6" x14ac:dyDescent="0.25">
      <c r="B101" s="11" t="s">
        <v>125</v>
      </c>
      <c r="C101" s="12" t="s">
        <v>130</v>
      </c>
      <c r="D101" s="12" t="s">
        <v>54</v>
      </c>
      <c r="E101" s="13">
        <v>0.36617757895653358</v>
      </c>
      <c r="F101" s="342">
        <v>21644.759283788502</v>
      </c>
    </row>
    <row r="102" spans="2:6" x14ac:dyDescent="0.25">
      <c r="B102" s="17" t="s">
        <v>125</v>
      </c>
      <c r="C102" s="18" t="s">
        <v>130</v>
      </c>
      <c r="D102" s="18" t="s">
        <v>39</v>
      </c>
      <c r="E102" s="19">
        <v>20324.214334830358</v>
      </c>
      <c r="F102" s="344"/>
    </row>
    <row r="103" spans="2:6" x14ac:dyDescent="0.25">
      <c r="B103" s="17" t="s">
        <v>125</v>
      </c>
      <c r="C103" s="18" t="s">
        <v>130</v>
      </c>
      <c r="D103" s="18" t="s">
        <v>53</v>
      </c>
      <c r="E103" s="19">
        <v>0</v>
      </c>
      <c r="F103" s="344"/>
    </row>
    <row r="104" spans="2:6" x14ac:dyDescent="0.25">
      <c r="B104" s="14" t="s">
        <v>125</v>
      </c>
      <c r="C104" s="15" t="s">
        <v>130</v>
      </c>
      <c r="D104" s="15" t="s">
        <v>5</v>
      </c>
      <c r="E104" s="16">
        <v>1320.1787713791859</v>
      </c>
      <c r="F104" s="343"/>
    </row>
    <row r="105" spans="2:6" x14ac:dyDescent="0.25">
      <c r="B105" s="11" t="s">
        <v>125</v>
      </c>
      <c r="C105" s="12" t="s">
        <v>131</v>
      </c>
      <c r="D105" s="12" t="s">
        <v>4</v>
      </c>
      <c r="E105" s="13">
        <v>0</v>
      </c>
      <c r="F105" s="342">
        <v>199.29214734709342</v>
      </c>
    </row>
    <row r="106" spans="2:6" x14ac:dyDescent="0.25">
      <c r="B106" s="17" t="s">
        <v>125</v>
      </c>
      <c r="C106" s="18" t="s">
        <v>131</v>
      </c>
      <c r="D106" s="18" t="s">
        <v>52</v>
      </c>
      <c r="E106" s="19">
        <v>0</v>
      </c>
      <c r="F106" s="344"/>
    </row>
    <row r="107" spans="2:6" x14ac:dyDescent="0.25">
      <c r="B107" s="17" t="s">
        <v>125</v>
      </c>
      <c r="C107" s="18" t="s">
        <v>131</v>
      </c>
      <c r="D107" s="18" t="s">
        <v>36</v>
      </c>
      <c r="E107" s="19">
        <v>199.29214734709342</v>
      </c>
      <c r="F107" s="344"/>
    </row>
    <row r="108" spans="2:6" x14ac:dyDescent="0.25">
      <c r="B108" s="14" t="s">
        <v>125</v>
      </c>
      <c r="C108" s="15" t="s">
        <v>131</v>
      </c>
      <c r="D108" s="15" t="s">
        <v>21</v>
      </c>
      <c r="E108" s="16">
        <v>0</v>
      </c>
      <c r="F108" s="343"/>
    </row>
    <row r="109" spans="2:6" x14ac:dyDescent="0.25">
      <c r="B109" s="11" t="s">
        <v>125</v>
      </c>
      <c r="C109" s="12" t="s">
        <v>132</v>
      </c>
      <c r="D109" s="12" t="s">
        <v>37</v>
      </c>
      <c r="E109" s="13">
        <v>0</v>
      </c>
      <c r="F109" s="342">
        <v>2116.895470046406</v>
      </c>
    </row>
    <row r="110" spans="2:6" x14ac:dyDescent="0.25">
      <c r="B110" s="17" t="s">
        <v>125</v>
      </c>
      <c r="C110" s="18" t="s">
        <v>132</v>
      </c>
      <c r="D110" s="18" t="s">
        <v>7</v>
      </c>
      <c r="E110" s="19">
        <v>0</v>
      </c>
      <c r="F110" s="344"/>
    </row>
    <row r="111" spans="2:6" x14ac:dyDescent="0.25">
      <c r="B111" s="17" t="s">
        <v>125</v>
      </c>
      <c r="C111" s="18" t="s">
        <v>132</v>
      </c>
      <c r="D111" s="18" t="s">
        <v>13</v>
      </c>
      <c r="E111" s="19">
        <v>2013.9766842609351</v>
      </c>
      <c r="F111" s="344"/>
    </row>
    <row r="112" spans="2:6" x14ac:dyDescent="0.25">
      <c r="B112" s="17" t="s">
        <v>125</v>
      </c>
      <c r="C112" s="18" t="s">
        <v>132</v>
      </c>
      <c r="D112" s="18" t="s">
        <v>4</v>
      </c>
      <c r="E112" s="19">
        <v>0</v>
      </c>
      <c r="F112" s="344"/>
    </row>
    <row r="113" spans="2:6" x14ac:dyDescent="0.25">
      <c r="B113" s="17" t="s">
        <v>125</v>
      </c>
      <c r="C113" s="18" t="s">
        <v>132</v>
      </c>
      <c r="D113" s="18" t="s">
        <v>15</v>
      </c>
      <c r="E113" s="19">
        <v>102.91878578547073</v>
      </c>
      <c r="F113" s="344"/>
    </row>
    <row r="114" spans="2:6" x14ac:dyDescent="0.25">
      <c r="B114" s="17" t="s">
        <v>125</v>
      </c>
      <c r="C114" s="18" t="s">
        <v>132</v>
      </c>
      <c r="D114" s="18" t="s">
        <v>40</v>
      </c>
      <c r="E114" s="19">
        <v>0</v>
      </c>
      <c r="F114" s="344"/>
    </row>
    <row r="115" spans="2:6" x14ac:dyDescent="0.25">
      <c r="B115" s="17" t="s">
        <v>125</v>
      </c>
      <c r="C115" s="18" t="s">
        <v>132</v>
      </c>
      <c r="D115" s="18" t="s">
        <v>22</v>
      </c>
      <c r="E115" s="19">
        <v>0</v>
      </c>
      <c r="F115" s="344"/>
    </row>
    <row r="116" spans="2:6" x14ac:dyDescent="0.25">
      <c r="B116" s="17" t="s">
        <v>125</v>
      </c>
      <c r="C116" s="18" t="s">
        <v>132</v>
      </c>
      <c r="D116" s="18" t="s">
        <v>17</v>
      </c>
      <c r="E116" s="19">
        <v>0</v>
      </c>
      <c r="F116" s="344"/>
    </row>
    <row r="117" spans="2:6" x14ac:dyDescent="0.25">
      <c r="B117" s="17" t="s">
        <v>125</v>
      </c>
      <c r="C117" s="18" t="s">
        <v>132</v>
      </c>
      <c r="D117" s="18" t="s">
        <v>5</v>
      </c>
      <c r="E117" s="19">
        <v>0</v>
      </c>
      <c r="F117" s="344"/>
    </row>
    <row r="118" spans="2:6" x14ac:dyDescent="0.25">
      <c r="B118" s="17" t="s">
        <v>125</v>
      </c>
      <c r="C118" s="18" t="s">
        <v>132</v>
      </c>
      <c r="D118" s="18" t="s">
        <v>29</v>
      </c>
      <c r="E118" s="19">
        <v>0</v>
      </c>
      <c r="F118" s="344"/>
    </row>
    <row r="119" spans="2:6" x14ac:dyDescent="0.25">
      <c r="B119" s="14" t="s">
        <v>125</v>
      </c>
      <c r="C119" s="15" t="s">
        <v>132</v>
      </c>
      <c r="D119" s="15" t="s">
        <v>49</v>
      </c>
      <c r="E119" s="16">
        <v>0</v>
      </c>
      <c r="F119" s="343"/>
    </row>
    <row r="120" spans="2:6" x14ac:dyDescent="0.25">
      <c r="B120" s="11" t="s">
        <v>125</v>
      </c>
      <c r="C120" s="12" t="s">
        <v>133</v>
      </c>
      <c r="D120" s="12" t="s">
        <v>5</v>
      </c>
      <c r="E120" s="13">
        <v>20.266215150411117</v>
      </c>
      <c r="F120" s="342">
        <v>21.181659097802452</v>
      </c>
    </row>
    <row r="121" spans="2:6" x14ac:dyDescent="0.25">
      <c r="B121" s="14" t="s">
        <v>125</v>
      </c>
      <c r="C121" s="15" t="s">
        <v>133</v>
      </c>
      <c r="D121" s="15" t="s">
        <v>38</v>
      </c>
      <c r="E121" s="16">
        <v>0.91544394739133395</v>
      </c>
      <c r="F121" s="343"/>
    </row>
    <row r="123" spans="2:6" x14ac:dyDescent="0.25">
      <c r="E123" s="19">
        <f>SUM(E4:E121)</f>
        <v>112305.85628810764</v>
      </c>
      <c r="F123" s="19">
        <f>SUM(F4:F121)</f>
        <v>112305.85628810762</v>
      </c>
    </row>
  </sheetData>
  <mergeCells count="22">
    <mergeCell ref="E2:F2"/>
    <mergeCell ref="F46:F56"/>
    <mergeCell ref="F40:F45"/>
    <mergeCell ref="F34:F39"/>
    <mergeCell ref="F28:F33"/>
    <mergeCell ref="F21:F27"/>
    <mergeCell ref="F11:F20"/>
    <mergeCell ref="F57:F58"/>
    <mergeCell ref="F5:F6"/>
    <mergeCell ref="F7:F10"/>
    <mergeCell ref="F120:F121"/>
    <mergeCell ref="F109:F119"/>
    <mergeCell ref="F105:F108"/>
    <mergeCell ref="F101:F104"/>
    <mergeCell ref="F96:F100"/>
    <mergeCell ref="F94:F95"/>
    <mergeCell ref="F89:F93"/>
    <mergeCell ref="F86:F88"/>
    <mergeCell ref="F82:F85"/>
    <mergeCell ref="F71:F81"/>
    <mergeCell ref="F66:F70"/>
    <mergeCell ref="F59:F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B2:F123"/>
  <sheetViews>
    <sheetView topLeftCell="A64" workbookViewId="0">
      <selection activeCell="F2" sqref="F2:F3"/>
    </sheetView>
  </sheetViews>
  <sheetFormatPr defaultRowHeight="15" x14ac:dyDescent="0.25"/>
  <cols>
    <col min="4" max="4" width="27.42578125" bestFit="1" customWidth="1"/>
    <col min="5" max="5" width="11.85546875" style="4" customWidth="1"/>
    <col min="6" max="6" width="11.85546875" style="3" customWidth="1"/>
  </cols>
  <sheetData>
    <row r="2" spans="2:6" x14ac:dyDescent="0.25">
      <c r="E2" s="345" t="s">
        <v>69</v>
      </c>
      <c r="F2" s="345"/>
    </row>
    <row r="3" spans="2:6" x14ac:dyDescent="0.25">
      <c r="B3" t="s">
        <v>71</v>
      </c>
      <c r="C3" t="s">
        <v>72</v>
      </c>
      <c r="D3" t="s">
        <v>66</v>
      </c>
      <c r="E3" s="19" t="s">
        <v>141</v>
      </c>
      <c r="F3" s="20" t="s">
        <v>72</v>
      </c>
    </row>
    <row r="4" spans="2:6" x14ac:dyDescent="0.25">
      <c r="B4" s="7" t="s">
        <v>75</v>
      </c>
      <c r="C4" s="8" t="s">
        <v>76</v>
      </c>
      <c r="D4" s="8" t="s">
        <v>33</v>
      </c>
      <c r="E4" s="9">
        <v>0</v>
      </c>
      <c r="F4" s="10">
        <v>0</v>
      </c>
    </row>
    <row r="5" spans="2:6" x14ac:dyDescent="0.25">
      <c r="B5" s="11" t="s">
        <v>75</v>
      </c>
      <c r="C5" s="12" t="s">
        <v>77</v>
      </c>
      <c r="D5" s="12" t="s">
        <v>28</v>
      </c>
      <c r="E5" s="13">
        <v>0</v>
      </c>
      <c r="F5" s="342">
        <v>4.7482581819785601</v>
      </c>
    </row>
    <row r="6" spans="2:6" x14ac:dyDescent="0.25">
      <c r="B6" s="14" t="s">
        <v>75</v>
      </c>
      <c r="C6" s="15" t="s">
        <v>77</v>
      </c>
      <c r="D6" s="15" t="s">
        <v>33</v>
      </c>
      <c r="E6" s="16">
        <v>4.7482581819785601</v>
      </c>
      <c r="F6" s="343"/>
    </row>
    <row r="7" spans="2:6" x14ac:dyDescent="0.25">
      <c r="B7" s="11" t="s">
        <v>75</v>
      </c>
      <c r="C7" s="12" t="s">
        <v>78</v>
      </c>
      <c r="D7" s="12" t="s">
        <v>12</v>
      </c>
      <c r="E7" s="13">
        <v>0</v>
      </c>
      <c r="F7" s="342">
        <v>6.0986403713592548E-2</v>
      </c>
    </row>
    <row r="8" spans="2:6" x14ac:dyDescent="0.25">
      <c r="B8" s="17" t="s">
        <v>75</v>
      </c>
      <c r="C8" s="18" t="s">
        <v>78</v>
      </c>
      <c r="D8" s="18" t="s">
        <v>19</v>
      </c>
      <c r="E8" s="19">
        <v>0</v>
      </c>
      <c r="F8" s="344"/>
    </row>
    <row r="9" spans="2:6" x14ac:dyDescent="0.25">
      <c r="B9" s="17" t="s">
        <v>75</v>
      </c>
      <c r="C9" s="18" t="s">
        <v>78</v>
      </c>
      <c r="D9" s="18" t="s">
        <v>28</v>
      </c>
      <c r="E9" s="19">
        <v>0</v>
      </c>
      <c r="F9" s="344"/>
    </row>
    <row r="10" spans="2:6" x14ac:dyDescent="0.25">
      <c r="B10" s="14" t="s">
        <v>75</v>
      </c>
      <c r="C10" s="15" t="s">
        <v>78</v>
      </c>
      <c r="D10" s="15" t="s">
        <v>1</v>
      </c>
      <c r="E10" s="16">
        <v>6.0986403713592548E-2</v>
      </c>
      <c r="F10" s="343"/>
    </row>
    <row r="11" spans="2:6" x14ac:dyDescent="0.25">
      <c r="B11" s="11" t="s">
        <v>75</v>
      </c>
      <c r="C11" s="12" t="s">
        <v>79</v>
      </c>
      <c r="D11" s="12" t="s">
        <v>56</v>
      </c>
      <c r="E11" s="13">
        <v>0</v>
      </c>
      <c r="F11" s="342">
        <v>19.792338714459731</v>
      </c>
    </row>
    <row r="12" spans="2:6" x14ac:dyDescent="0.25">
      <c r="B12" s="17" t="s">
        <v>75</v>
      </c>
      <c r="C12" s="18" t="s">
        <v>79</v>
      </c>
      <c r="D12" s="18" t="s">
        <v>61</v>
      </c>
      <c r="E12" s="19">
        <v>1.6652208053031023</v>
      </c>
      <c r="F12" s="344"/>
    </row>
    <row r="13" spans="2:6" x14ac:dyDescent="0.25">
      <c r="B13" s="17" t="s">
        <v>75</v>
      </c>
      <c r="C13" s="18" t="s">
        <v>79</v>
      </c>
      <c r="D13" s="18" t="s">
        <v>60</v>
      </c>
      <c r="E13" s="19">
        <v>0</v>
      </c>
      <c r="F13" s="344"/>
    </row>
    <row r="14" spans="2:6" x14ac:dyDescent="0.25">
      <c r="B14" s="17" t="s">
        <v>75</v>
      </c>
      <c r="C14" s="18" t="s">
        <v>79</v>
      </c>
      <c r="D14" s="18" t="s">
        <v>12</v>
      </c>
      <c r="E14" s="19">
        <v>0</v>
      </c>
      <c r="F14" s="344"/>
    </row>
    <row r="15" spans="2:6" x14ac:dyDescent="0.25">
      <c r="B15" s="17" t="s">
        <v>75</v>
      </c>
      <c r="C15" s="18" t="s">
        <v>79</v>
      </c>
      <c r="D15" s="18" t="s">
        <v>57</v>
      </c>
      <c r="E15" s="19">
        <v>0.28546642376624609</v>
      </c>
      <c r="F15" s="344"/>
    </row>
    <row r="16" spans="2:6" x14ac:dyDescent="0.25">
      <c r="B16" s="17" t="s">
        <v>75</v>
      </c>
      <c r="C16" s="18" t="s">
        <v>79</v>
      </c>
      <c r="D16" s="18" t="s">
        <v>59</v>
      </c>
      <c r="E16" s="19">
        <v>17.841651485390383</v>
      </c>
      <c r="F16" s="344"/>
    </row>
    <row r="17" spans="2:6" x14ac:dyDescent="0.25">
      <c r="B17" s="17" t="s">
        <v>75</v>
      </c>
      <c r="C17" s="18" t="s">
        <v>79</v>
      </c>
      <c r="D17" s="18" t="s">
        <v>28</v>
      </c>
      <c r="E17" s="19">
        <v>0</v>
      </c>
      <c r="F17" s="344"/>
    </row>
    <row r="18" spans="2:6" x14ac:dyDescent="0.25">
      <c r="B18" s="17" t="s">
        <v>75</v>
      </c>
      <c r="C18" s="18" t="s">
        <v>79</v>
      </c>
      <c r="D18" s="18" t="s">
        <v>20</v>
      </c>
      <c r="E18" s="19">
        <v>0</v>
      </c>
      <c r="F18" s="344"/>
    </row>
    <row r="19" spans="2:6" x14ac:dyDescent="0.25">
      <c r="B19" s="17" t="s">
        <v>75</v>
      </c>
      <c r="C19" s="18" t="s">
        <v>79</v>
      </c>
      <c r="D19" s="18" t="s">
        <v>135</v>
      </c>
      <c r="E19" s="19">
        <v>0</v>
      </c>
      <c r="F19" s="344"/>
    </row>
    <row r="20" spans="2:6" x14ac:dyDescent="0.25">
      <c r="B20" s="14" t="s">
        <v>75</v>
      </c>
      <c r="C20" s="15" t="s">
        <v>79</v>
      </c>
      <c r="D20" s="15" t="s">
        <v>81</v>
      </c>
      <c r="E20" s="16">
        <v>0</v>
      </c>
      <c r="F20" s="343"/>
    </row>
    <row r="21" spans="2:6" x14ac:dyDescent="0.25">
      <c r="B21" s="11" t="s">
        <v>82</v>
      </c>
      <c r="C21" s="12" t="s">
        <v>83</v>
      </c>
      <c r="D21" s="12" t="s">
        <v>28</v>
      </c>
      <c r="E21" s="13">
        <v>0</v>
      </c>
      <c r="F21" s="342">
        <v>131.43349927570912</v>
      </c>
    </row>
    <row r="22" spans="2:6" x14ac:dyDescent="0.25">
      <c r="B22" s="17" t="s">
        <v>82</v>
      </c>
      <c r="C22" s="18" t="s">
        <v>83</v>
      </c>
      <c r="D22" s="18" t="s">
        <v>32</v>
      </c>
      <c r="E22" s="19">
        <v>14.868042904491984</v>
      </c>
      <c r="F22" s="344"/>
    </row>
    <row r="23" spans="2:6" x14ac:dyDescent="0.25">
      <c r="B23" s="17" t="s">
        <v>82</v>
      </c>
      <c r="C23" s="18" t="s">
        <v>83</v>
      </c>
      <c r="D23" s="18" t="s">
        <v>30</v>
      </c>
      <c r="E23" s="19">
        <v>0</v>
      </c>
      <c r="F23" s="344"/>
    </row>
    <row r="24" spans="2:6" x14ac:dyDescent="0.25">
      <c r="B24" s="17" t="s">
        <v>82</v>
      </c>
      <c r="C24" s="18" t="s">
        <v>83</v>
      </c>
      <c r="D24" s="18" t="s">
        <v>2</v>
      </c>
      <c r="E24" s="19">
        <v>116.56545637121715</v>
      </c>
      <c r="F24" s="344"/>
    </row>
    <row r="25" spans="2:6" x14ac:dyDescent="0.25">
      <c r="B25" s="17" t="s">
        <v>82</v>
      </c>
      <c r="C25" s="18" t="s">
        <v>83</v>
      </c>
      <c r="D25" s="18" t="s">
        <v>51</v>
      </c>
      <c r="E25" s="19">
        <v>0</v>
      </c>
      <c r="F25" s="344"/>
    </row>
    <row r="26" spans="2:6" x14ac:dyDescent="0.25">
      <c r="B26" s="17" t="s">
        <v>82</v>
      </c>
      <c r="C26" s="18" t="s">
        <v>83</v>
      </c>
      <c r="D26" s="18" t="s">
        <v>27</v>
      </c>
      <c r="E26" s="19">
        <v>0</v>
      </c>
      <c r="F26" s="344"/>
    </row>
    <row r="27" spans="2:6" x14ac:dyDescent="0.25">
      <c r="B27" s="14" t="s">
        <v>82</v>
      </c>
      <c r="C27" s="15" t="s">
        <v>83</v>
      </c>
      <c r="D27" s="15" t="s">
        <v>1</v>
      </c>
      <c r="E27" s="16">
        <v>0</v>
      </c>
      <c r="F27" s="343"/>
    </row>
    <row r="28" spans="2:6" x14ac:dyDescent="0.25">
      <c r="B28" s="11" t="s">
        <v>82</v>
      </c>
      <c r="C28" s="12" t="s">
        <v>84</v>
      </c>
      <c r="D28" s="12" t="s">
        <v>16</v>
      </c>
      <c r="E28" s="13">
        <v>0</v>
      </c>
      <c r="F28" s="342">
        <v>163.89103165793131</v>
      </c>
    </row>
    <row r="29" spans="2:6" x14ac:dyDescent="0.25">
      <c r="B29" s="17" t="s">
        <v>82</v>
      </c>
      <c r="C29" s="18" t="s">
        <v>84</v>
      </c>
      <c r="D29" s="18" t="s">
        <v>32</v>
      </c>
      <c r="E29" s="19">
        <v>30.226136503116027</v>
      </c>
      <c r="F29" s="344"/>
    </row>
    <row r="30" spans="2:6" x14ac:dyDescent="0.25">
      <c r="B30" s="17" t="s">
        <v>82</v>
      </c>
      <c r="C30" s="18" t="s">
        <v>84</v>
      </c>
      <c r="D30" s="18" t="s">
        <v>31</v>
      </c>
      <c r="E30" s="19">
        <v>63.487732645613129</v>
      </c>
      <c r="F30" s="344"/>
    </row>
    <row r="31" spans="2:6" x14ac:dyDescent="0.25">
      <c r="B31" s="17" t="s">
        <v>82</v>
      </c>
      <c r="C31" s="18" t="s">
        <v>84</v>
      </c>
      <c r="D31" s="18" t="s">
        <v>2</v>
      </c>
      <c r="E31" s="19">
        <v>0</v>
      </c>
      <c r="F31" s="344"/>
    </row>
    <row r="32" spans="2:6" x14ac:dyDescent="0.25">
      <c r="B32" s="17" t="s">
        <v>82</v>
      </c>
      <c r="C32" s="18" t="s">
        <v>84</v>
      </c>
      <c r="D32" s="18" t="s">
        <v>51</v>
      </c>
      <c r="E32" s="19">
        <v>60.661615050327299</v>
      </c>
      <c r="F32" s="344"/>
    </row>
    <row r="33" spans="2:6" x14ac:dyDescent="0.25">
      <c r="B33" s="14" t="s">
        <v>82</v>
      </c>
      <c r="C33" s="15" t="s">
        <v>84</v>
      </c>
      <c r="D33" s="15" t="s">
        <v>1</v>
      </c>
      <c r="E33" s="16">
        <v>9.5155474588748703</v>
      </c>
      <c r="F33" s="343"/>
    </row>
    <row r="34" spans="2:6" x14ac:dyDescent="0.25">
      <c r="B34" s="11" t="s">
        <v>82</v>
      </c>
      <c r="C34" s="12" t="s">
        <v>85</v>
      </c>
      <c r="D34" s="12" t="s">
        <v>19</v>
      </c>
      <c r="E34" s="13">
        <v>0</v>
      </c>
      <c r="F34" s="342">
        <v>10.590804321727729</v>
      </c>
    </row>
    <row r="35" spans="2:6" x14ac:dyDescent="0.25">
      <c r="B35" s="17" t="s">
        <v>82</v>
      </c>
      <c r="C35" s="18" t="s">
        <v>85</v>
      </c>
      <c r="D35" s="18" t="s">
        <v>20</v>
      </c>
      <c r="E35" s="19">
        <v>0</v>
      </c>
      <c r="F35" s="344"/>
    </row>
    <row r="36" spans="2:6" x14ac:dyDescent="0.25">
      <c r="B36" s="17" t="s">
        <v>82</v>
      </c>
      <c r="C36" s="18" t="s">
        <v>85</v>
      </c>
      <c r="D36" s="18" t="s">
        <v>50</v>
      </c>
      <c r="E36" s="19">
        <v>10.590804321727729</v>
      </c>
      <c r="F36" s="344"/>
    </row>
    <row r="37" spans="2:6" x14ac:dyDescent="0.25">
      <c r="B37" s="17" t="s">
        <v>82</v>
      </c>
      <c r="C37" s="18" t="s">
        <v>85</v>
      </c>
      <c r="D37" s="18" t="s">
        <v>25</v>
      </c>
      <c r="E37" s="19">
        <v>0</v>
      </c>
      <c r="F37" s="344"/>
    </row>
    <row r="38" spans="2:6" x14ac:dyDescent="0.25">
      <c r="B38" s="17" t="s">
        <v>82</v>
      </c>
      <c r="C38" s="18" t="s">
        <v>85</v>
      </c>
      <c r="D38" s="18" t="s">
        <v>24</v>
      </c>
      <c r="E38" s="19">
        <v>0</v>
      </c>
      <c r="F38" s="344"/>
    </row>
    <row r="39" spans="2:6" x14ac:dyDescent="0.25">
      <c r="B39" s="14" t="s">
        <v>82</v>
      </c>
      <c r="C39" s="15" t="s">
        <v>85</v>
      </c>
      <c r="D39" s="15" t="s">
        <v>47</v>
      </c>
      <c r="E39" s="16">
        <v>0</v>
      </c>
      <c r="F39" s="343"/>
    </row>
    <row r="40" spans="2:6" x14ac:dyDescent="0.25">
      <c r="B40" s="11" t="s">
        <v>82</v>
      </c>
      <c r="C40" s="12" t="s">
        <v>86</v>
      </c>
      <c r="D40" s="12" t="s">
        <v>48</v>
      </c>
      <c r="E40" s="13">
        <v>0</v>
      </c>
      <c r="F40" s="342">
        <v>30.892941750045807</v>
      </c>
    </row>
    <row r="41" spans="2:6" x14ac:dyDescent="0.25">
      <c r="B41" s="17" t="s">
        <v>82</v>
      </c>
      <c r="C41" s="18" t="s">
        <v>86</v>
      </c>
      <c r="D41" s="18" t="s">
        <v>34</v>
      </c>
      <c r="E41" s="19">
        <v>4.7577737294374352</v>
      </c>
      <c r="F41" s="344"/>
    </row>
    <row r="42" spans="2:6" x14ac:dyDescent="0.25">
      <c r="B42" s="17" t="s">
        <v>82</v>
      </c>
      <c r="C42" s="18" t="s">
        <v>86</v>
      </c>
      <c r="D42" s="18" t="s">
        <v>9</v>
      </c>
      <c r="E42" s="19">
        <v>0</v>
      </c>
      <c r="F42" s="344"/>
    </row>
    <row r="43" spans="2:6" x14ac:dyDescent="0.25">
      <c r="B43" s="17" t="s">
        <v>82</v>
      </c>
      <c r="C43" s="18" t="s">
        <v>86</v>
      </c>
      <c r="D43" s="18" t="s">
        <v>1</v>
      </c>
      <c r="E43" s="19">
        <v>0</v>
      </c>
      <c r="F43" s="344"/>
    </row>
    <row r="44" spans="2:6" x14ac:dyDescent="0.25">
      <c r="B44" s="17" t="s">
        <v>82</v>
      </c>
      <c r="C44" s="18" t="s">
        <v>86</v>
      </c>
      <c r="D44" s="18" t="s">
        <v>24</v>
      </c>
      <c r="E44" s="19">
        <v>23.788868647187172</v>
      </c>
      <c r="F44" s="344"/>
    </row>
    <row r="45" spans="2:6" x14ac:dyDescent="0.25">
      <c r="B45" s="14" t="s">
        <v>82</v>
      </c>
      <c r="C45" s="15" t="s">
        <v>86</v>
      </c>
      <c r="D45" s="15" t="s">
        <v>47</v>
      </c>
      <c r="E45" s="16">
        <v>2.3462993734212008</v>
      </c>
      <c r="F45" s="343"/>
    </row>
    <row r="46" spans="2:6" x14ac:dyDescent="0.25">
      <c r="B46" s="11" t="s">
        <v>82</v>
      </c>
      <c r="C46" s="12" t="s">
        <v>87</v>
      </c>
      <c r="D46" s="12" t="s">
        <v>16</v>
      </c>
      <c r="E46" s="13">
        <v>0</v>
      </c>
      <c r="F46" s="342">
        <v>95.75019630492838</v>
      </c>
    </row>
    <row r="47" spans="2:6" x14ac:dyDescent="0.25">
      <c r="B47" s="17" t="s">
        <v>82</v>
      </c>
      <c r="C47" s="18" t="s">
        <v>87</v>
      </c>
      <c r="D47" s="18" t="s">
        <v>32</v>
      </c>
      <c r="E47" s="19">
        <v>2.9736085808983965</v>
      </c>
      <c r="F47" s="344"/>
    </row>
    <row r="48" spans="2:6" x14ac:dyDescent="0.25">
      <c r="B48" s="17" t="s">
        <v>82</v>
      </c>
      <c r="C48" s="18" t="s">
        <v>87</v>
      </c>
      <c r="D48" s="18" t="s">
        <v>31</v>
      </c>
      <c r="E48" s="19">
        <v>0</v>
      </c>
      <c r="F48" s="344"/>
    </row>
    <row r="49" spans="2:6" x14ac:dyDescent="0.25">
      <c r="B49" s="17" t="s">
        <v>82</v>
      </c>
      <c r="C49" s="18" t="s">
        <v>87</v>
      </c>
      <c r="D49" s="18" t="s">
        <v>34</v>
      </c>
      <c r="E49" s="19">
        <v>0</v>
      </c>
      <c r="F49" s="344"/>
    </row>
    <row r="50" spans="2:6" x14ac:dyDescent="0.25">
      <c r="B50" s="17" t="s">
        <v>82</v>
      </c>
      <c r="C50" s="18" t="s">
        <v>87</v>
      </c>
      <c r="D50" s="18" t="s">
        <v>48</v>
      </c>
      <c r="E50" s="19">
        <v>74.340214522459931</v>
      </c>
      <c r="F50" s="344"/>
    </row>
    <row r="51" spans="2:6" x14ac:dyDescent="0.25">
      <c r="B51" s="17" t="s">
        <v>82</v>
      </c>
      <c r="C51" s="18" t="s">
        <v>88</v>
      </c>
      <c r="D51" s="18" t="s">
        <v>34</v>
      </c>
      <c r="E51" s="19">
        <v>0</v>
      </c>
      <c r="F51" s="344"/>
    </row>
    <row r="52" spans="2:6" x14ac:dyDescent="0.25">
      <c r="B52" s="17" t="s">
        <v>82</v>
      </c>
      <c r="C52" s="18" t="s">
        <v>88</v>
      </c>
      <c r="D52" s="18" t="s">
        <v>1</v>
      </c>
      <c r="E52" s="19">
        <v>0</v>
      </c>
      <c r="F52" s="344"/>
    </row>
    <row r="53" spans="2:6" x14ac:dyDescent="0.25">
      <c r="B53" s="17" t="s">
        <v>82</v>
      </c>
      <c r="C53" s="18" t="s">
        <v>88</v>
      </c>
      <c r="D53" s="18" t="s">
        <v>48</v>
      </c>
      <c r="E53" s="19">
        <v>0</v>
      </c>
      <c r="F53" s="344"/>
    </row>
    <row r="54" spans="2:6" x14ac:dyDescent="0.25">
      <c r="B54" s="17" t="s">
        <v>82</v>
      </c>
      <c r="C54" s="18" t="s">
        <v>89</v>
      </c>
      <c r="D54" s="18" t="s">
        <v>34</v>
      </c>
      <c r="E54" s="19">
        <v>9.5155474588748703</v>
      </c>
      <c r="F54" s="344"/>
    </row>
    <row r="55" spans="2:6" x14ac:dyDescent="0.25">
      <c r="B55" s="17" t="s">
        <v>82</v>
      </c>
      <c r="C55" s="18" t="s">
        <v>89</v>
      </c>
      <c r="D55" s="18" t="s">
        <v>9</v>
      </c>
      <c r="E55" s="19">
        <v>8.9208257426951914</v>
      </c>
      <c r="F55" s="344"/>
    </row>
    <row r="56" spans="2:6" x14ac:dyDescent="0.25">
      <c r="B56" s="14" t="s">
        <v>82</v>
      </c>
      <c r="C56" s="15" t="s">
        <v>89</v>
      </c>
      <c r="D56" s="15" t="s">
        <v>24</v>
      </c>
      <c r="E56" s="16">
        <v>0</v>
      </c>
      <c r="F56" s="343"/>
    </row>
    <row r="57" spans="2:6" x14ac:dyDescent="0.25">
      <c r="B57" s="11" t="s">
        <v>82</v>
      </c>
      <c r="C57" s="12" t="s">
        <v>90</v>
      </c>
      <c r="D57" s="12" t="s">
        <v>9</v>
      </c>
      <c r="E57" s="13">
        <v>38.062189835499481</v>
      </c>
      <c r="F57" s="342">
        <v>38.062189835499481</v>
      </c>
    </row>
    <row r="58" spans="2:6" x14ac:dyDescent="0.25">
      <c r="B58" s="14" t="s">
        <v>82</v>
      </c>
      <c r="C58" s="15" t="s">
        <v>90</v>
      </c>
      <c r="D58" s="15" t="s">
        <v>47</v>
      </c>
      <c r="E58" s="16">
        <v>0</v>
      </c>
      <c r="F58" s="343"/>
    </row>
    <row r="59" spans="2:6" x14ac:dyDescent="0.25">
      <c r="B59" s="11" t="s">
        <v>91</v>
      </c>
      <c r="C59" s="12" t="s">
        <v>92</v>
      </c>
      <c r="D59" s="12" t="s">
        <v>25</v>
      </c>
      <c r="E59" s="13">
        <v>0</v>
      </c>
      <c r="F59" s="342">
        <v>4.1392631446105694</v>
      </c>
    </row>
    <row r="60" spans="2:6" x14ac:dyDescent="0.25">
      <c r="B60" s="17" t="s">
        <v>91</v>
      </c>
      <c r="C60" s="18" t="s">
        <v>92</v>
      </c>
      <c r="D60" s="18" t="s">
        <v>24</v>
      </c>
      <c r="E60" s="19">
        <v>0</v>
      </c>
      <c r="F60" s="344"/>
    </row>
    <row r="61" spans="2:6" x14ac:dyDescent="0.25">
      <c r="B61" s="17" t="s">
        <v>91</v>
      </c>
      <c r="C61" s="18" t="s">
        <v>92</v>
      </c>
      <c r="D61" s="18" t="s">
        <v>47</v>
      </c>
      <c r="E61" s="19">
        <v>0</v>
      </c>
      <c r="F61" s="344"/>
    </row>
    <row r="62" spans="2:6" x14ac:dyDescent="0.25">
      <c r="B62" s="17" t="s">
        <v>91</v>
      </c>
      <c r="C62" s="18" t="s">
        <v>92</v>
      </c>
      <c r="D62" s="18" t="s">
        <v>0</v>
      </c>
      <c r="E62" s="19">
        <v>0</v>
      </c>
      <c r="F62" s="344"/>
    </row>
    <row r="63" spans="2:6" x14ac:dyDescent="0.25">
      <c r="B63" s="17" t="s">
        <v>91</v>
      </c>
      <c r="C63" s="18" t="s">
        <v>92</v>
      </c>
      <c r="D63" s="18" t="s">
        <v>45</v>
      </c>
      <c r="E63" s="19">
        <v>0</v>
      </c>
      <c r="F63" s="344"/>
    </row>
    <row r="64" spans="2:6" x14ac:dyDescent="0.25">
      <c r="B64" s="17" t="s">
        <v>91</v>
      </c>
      <c r="C64" s="18" t="s">
        <v>92</v>
      </c>
      <c r="D64" s="18" t="s">
        <v>41</v>
      </c>
      <c r="E64" s="19">
        <v>0</v>
      </c>
      <c r="F64" s="344"/>
    </row>
    <row r="65" spans="2:6" x14ac:dyDescent="0.25">
      <c r="B65" s="14" t="s">
        <v>91</v>
      </c>
      <c r="C65" s="15" t="s">
        <v>92</v>
      </c>
      <c r="D65" s="15" t="s">
        <v>26</v>
      </c>
      <c r="E65" s="16">
        <v>4.1392631446105694</v>
      </c>
      <c r="F65" s="343"/>
    </row>
    <row r="66" spans="2:6" x14ac:dyDescent="0.25">
      <c r="B66" s="11" t="s">
        <v>91</v>
      </c>
      <c r="C66" s="12" t="s">
        <v>93</v>
      </c>
      <c r="D66" s="12" t="s">
        <v>47</v>
      </c>
      <c r="E66" s="13">
        <v>0</v>
      </c>
      <c r="F66" s="342">
        <v>46.388293862014997</v>
      </c>
    </row>
    <row r="67" spans="2:6" x14ac:dyDescent="0.25">
      <c r="B67" s="17" t="s">
        <v>91</v>
      </c>
      <c r="C67" s="18" t="s">
        <v>93</v>
      </c>
      <c r="D67" s="18" t="s">
        <v>41</v>
      </c>
      <c r="E67" s="19">
        <v>0</v>
      </c>
      <c r="F67" s="344"/>
    </row>
    <row r="68" spans="2:6" x14ac:dyDescent="0.25">
      <c r="B68" s="17" t="s">
        <v>91</v>
      </c>
      <c r="C68" s="18" t="s">
        <v>93</v>
      </c>
      <c r="D68" s="18" t="s">
        <v>44</v>
      </c>
      <c r="E68" s="19">
        <v>0</v>
      </c>
      <c r="F68" s="344"/>
    </row>
    <row r="69" spans="2:6" x14ac:dyDescent="0.25">
      <c r="B69" s="17" t="s">
        <v>91</v>
      </c>
      <c r="C69" s="18" t="s">
        <v>93</v>
      </c>
      <c r="D69" s="18" t="s">
        <v>8</v>
      </c>
      <c r="E69" s="19">
        <v>28.546642376624614</v>
      </c>
      <c r="F69" s="344"/>
    </row>
    <row r="70" spans="2:6" x14ac:dyDescent="0.25">
      <c r="B70" s="14" t="s">
        <v>91</v>
      </c>
      <c r="C70" s="15" t="s">
        <v>93</v>
      </c>
      <c r="D70" s="15" t="s">
        <v>43</v>
      </c>
      <c r="E70" s="16">
        <v>17.841651485390383</v>
      </c>
      <c r="F70" s="343"/>
    </row>
    <row r="71" spans="2:6" x14ac:dyDescent="0.25">
      <c r="B71" s="11" t="s">
        <v>118</v>
      </c>
      <c r="C71" s="12" t="s">
        <v>119</v>
      </c>
      <c r="D71" s="12" t="s">
        <v>3</v>
      </c>
      <c r="E71" s="13">
        <v>0</v>
      </c>
      <c r="F71" s="342">
        <v>1.6459993994361755</v>
      </c>
    </row>
    <row r="72" spans="2:6" x14ac:dyDescent="0.25">
      <c r="B72" s="17" t="s">
        <v>118</v>
      </c>
      <c r="C72" s="18" t="s">
        <v>119</v>
      </c>
      <c r="D72" s="18" t="s">
        <v>11</v>
      </c>
      <c r="E72" s="19">
        <v>0</v>
      </c>
      <c r="F72" s="344"/>
    </row>
    <row r="73" spans="2:6" x14ac:dyDescent="0.25">
      <c r="B73" s="17" t="s">
        <v>118</v>
      </c>
      <c r="C73" s="18" t="s">
        <v>119</v>
      </c>
      <c r="D73" s="18" t="s">
        <v>10</v>
      </c>
      <c r="E73" s="19">
        <v>0</v>
      </c>
      <c r="F73" s="344"/>
    </row>
    <row r="74" spans="2:6" x14ac:dyDescent="0.25">
      <c r="B74" s="17" t="s">
        <v>118</v>
      </c>
      <c r="C74" s="18" t="s">
        <v>119</v>
      </c>
      <c r="D74" s="18" t="s">
        <v>18</v>
      </c>
      <c r="E74" s="19">
        <v>0</v>
      </c>
      <c r="F74" s="344"/>
    </row>
    <row r="75" spans="2:6" x14ac:dyDescent="0.25">
      <c r="B75" s="17" t="s">
        <v>118</v>
      </c>
      <c r="C75" s="18" t="s">
        <v>119</v>
      </c>
      <c r="D75" s="18" t="s">
        <v>6</v>
      </c>
      <c r="E75" s="19">
        <v>1.6459993994361755</v>
      </c>
      <c r="F75" s="344"/>
    </row>
    <row r="76" spans="2:6" x14ac:dyDescent="0.25">
      <c r="B76" s="17" t="s">
        <v>118</v>
      </c>
      <c r="C76" s="18" t="s">
        <v>119</v>
      </c>
      <c r="D76" s="18" t="s">
        <v>14</v>
      </c>
      <c r="E76" s="19">
        <v>0</v>
      </c>
      <c r="F76" s="344"/>
    </row>
    <row r="77" spans="2:6" x14ac:dyDescent="0.25">
      <c r="B77" s="17" t="s">
        <v>118</v>
      </c>
      <c r="C77" s="18" t="s">
        <v>119</v>
      </c>
      <c r="D77" s="18" t="s">
        <v>42</v>
      </c>
      <c r="E77" s="19">
        <v>0</v>
      </c>
      <c r="F77" s="344"/>
    </row>
    <row r="78" spans="2:6" x14ac:dyDescent="0.25">
      <c r="B78" s="17" t="s">
        <v>118</v>
      </c>
      <c r="C78" s="18" t="s">
        <v>119</v>
      </c>
      <c r="D78" s="18" t="s">
        <v>23</v>
      </c>
      <c r="E78" s="19">
        <v>0</v>
      </c>
      <c r="F78" s="344"/>
    </row>
    <row r="79" spans="2:6" x14ac:dyDescent="0.25">
      <c r="B79" s="17" t="s">
        <v>118</v>
      </c>
      <c r="C79" s="18" t="s">
        <v>119</v>
      </c>
      <c r="D79" s="18" t="s">
        <v>35</v>
      </c>
      <c r="E79" s="19">
        <v>0</v>
      </c>
      <c r="F79" s="344"/>
    </row>
    <row r="80" spans="2:6" x14ac:dyDescent="0.25">
      <c r="B80" s="17" t="s">
        <v>118</v>
      </c>
      <c r="C80" s="18" t="s">
        <v>119</v>
      </c>
      <c r="D80" s="18" t="s">
        <v>37</v>
      </c>
      <c r="E80" s="19">
        <v>0</v>
      </c>
      <c r="F80" s="344"/>
    </row>
    <row r="81" spans="2:6" x14ac:dyDescent="0.25">
      <c r="B81" s="14" t="s">
        <v>118</v>
      </c>
      <c r="C81" s="15" t="s">
        <v>119</v>
      </c>
      <c r="D81" s="15" t="s">
        <v>120</v>
      </c>
      <c r="E81" s="16">
        <v>0</v>
      </c>
      <c r="F81" s="343"/>
    </row>
    <row r="82" spans="2:6" x14ac:dyDescent="0.25">
      <c r="B82" s="11" t="s">
        <v>118</v>
      </c>
      <c r="C82" s="12" t="s">
        <v>121</v>
      </c>
      <c r="D82" s="12" t="s">
        <v>8</v>
      </c>
      <c r="E82" s="13">
        <v>0</v>
      </c>
      <c r="F82" s="342">
        <v>0</v>
      </c>
    </row>
    <row r="83" spans="2:6" x14ac:dyDescent="0.25">
      <c r="B83" s="17" t="s">
        <v>118</v>
      </c>
      <c r="C83" s="18" t="s">
        <v>121</v>
      </c>
      <c r="D83" s="18" t="s">
        <v>11</v>
      </c>
      <c r="E83" s="19">
        <v>0</v>
      </c>
      <c r="F83" s="344"/>
    </row>
    <row r="84" spans="2:6" x14ac:dyDescent="0.25">
      <c r="B84" s="17" t="s">
        <v>118</v>
      </c>
      <c r="C84" s="18" t="s">
        <v>121</v>
      </c>
      <c r="D84" s="18" t="s">
        <v>6</v>
      </c>
      <c r="E84" s="19">
        <v>0</v>
      </c>
      <c r="F84" s="344"/>
    </row>
    <row r="85" spans="2:6" x14ac:dyDescent="0.25">
      <c r="B85" s="14" t="s">
        <v>118</v>
      </c>
      <c r="C85" s="15" t="s">
        <v>121</v>
      </c>
      <c r="D85" s="15" t="s">
        <v>14</v>
      </c>
      <c r="E85" s="16">
        <v>0</v>
      </c>
      <c r="F85" s="343"/>
    </row>
    <row r="86" spans="2:6" x14ac:dyDescent="0.25">
      <c r="B86" s="11" t="s">
        <v>118</v>
      </c>
      <c r="C86" s="12" t="s">
        <v>122</v>
      </c>
      <c r="D86" s="12" t="s">
        <v>14</v>
      </c>
      <c r="E86" s="13">
        <v>0</v>
      </c>
      <c r="F86" s="342">
        <v>19.221405866927238</v>
      </c>
    </row>
    <row r="87" spans="2:6" x14ac:dyDescent="0.25">
      <c r="B87" s="17" t="s">
        <v>118</v>
      </c>
      <c r="C87" s="18" t="s">
        <v>122</v>
      </c>
      <c r="D87" s="18" t="s">
        <v>37</v>
      </c>
      <c r="E87" s="19">
        <v>0</v>
      </c>
      <c r="F87" s="344"/>
    </row>
    <row r="88" spans="2:6" x14ac:dyDescent="0.25">
      <c r="B88" s="14" t="s">
        <v>118</v>
      </c>
      <c r="C88" s="15" t="s">
        <v>123</v>
      </c>
      <c r="D88" s="15" t="s">
        <v>37</v>
      </c>
      <c r="E88" s="16">
        <v>19.221405866927238</v>
      </c>
      <c r="F88" s="343"/>
    </row>
    <row r="89" spans="2:6" x14ac:dyDescent="0.25">
      <c r="B89" s="11" t="s">
        <v>125</v>
      </c>
      <c r="C89" s="12" t="s">
        <v>126</v>
      </c>
      <c r="D89" s="12" t="s">
        <v>52</v>
      </c>
      <c r="E89" s="13">
        <v>0</v>
      </c>
      <c r="F89" s="342">
        <v>95.155474588748689</v>
      </c>
    </row>
    <row r="90" spans="2:6" x14ac:dyDescent="0.25">
      <c r="B90" s="17" t="s">
        <v>125</v>
      </c>
      <c r="C90" s="18" t="s">
        <v>126</v>
      </c>
      <c r="D90" s="18" t="s">
        <v>36</v>
      </c>
      <c r="E90" s="19">
        <v>0</v>
      </c>
      <c r="F90" s="344"/>
    </row>
    <row r="91" spans="2:6" x14ac:dyDescent="0.25">
      <c r="B91" s="17" t="s">
        <v>125</v>
      </c>
      <c r="C91" s="18" t="s">
        <v>127</v>
      </c>
      <c r="D91" s="18" t="s">
        <v>37</v>
      </c>
      <c r="E91" s="19">
        <v>0</v>
      </c>
      <c r="F91" s="344"/>
    </row>
    <row r="92" spans="2:6" x14ac:dyDescent="0.25">
      <c r="B92" s="17" t="s">
        <v>125</v>
      </c>
      <c r="C92" s="18" t="s">
        <v>127</v>
      </c>
      <c r="D92" s="18" t="s">
        <v>7</v>
      </c>
      <c r="E92" s="19">
        <v>95.155474588748689</v>
      </c>
      <c r="F92" s="344"/>
    </row>
    <row r="93" spans="2:6" x14ac:dyDescent="0.25">
      <c r="B93" s="14" t="s">
        <v>125</v>
      </c>
      <c r="C93" s="15" t="s">
        <v>127</v>
      </c>
      <c r="D93" s="15" t="s">
        <v>4</v>
      </c>
      <c r="E93" s="16">
        <v>0</v>
      </c>
      <c r="F93" s="343"/>
    </row>
    <row r="94" spans="2:6" x14ac:dyDescent="0.25">
      <c r="B94" s="11" t="s">
        <v>125</v>
      </c>
      <c r="C94" s="12" t="s">
        <v>128</v>
      </c>
      <c r="D94" s="12" t="s">
        <v>35</v>
      </c>
      <c r="E94" s="13">
        <v>0</v>
      </c>
      <c r="F94" s="342">
        <v>0</v>
      </c>
    </row>
    <row r="95" spans="2:6" x14ac:dyDescent="0.25">
      <c r="B95" s="14" t="s">
        <v>125</v>
      </c>
      <c r="C95" s="15" t="s">
        <v>128</v>
      </c>
      <c r="D95" s="15" t="s">
        <v>5</v>
      </c>
      <c r="E95" s="16">
        <v>0</v>
      </c>
      <c r="F95" s="343"/>
    </row>
    <row r="96" spans="2:6" x14ac:dyDescent="0.25">
      <c r="B96" s="11" t="s">
        <v>125</v>
      </c>
      <c r="C96" s="12" t="s">
        <v>129</v>
      </c>
      <c r="D96" s="12" t="s">
        <v>54</v>
      </c>
      <c r="E96" s="13">
        <v>0</v>
      </c>
      <c r="F96" s="342">
        <v>0</v>
      </c>
    </row>
    <row r="97" spans="2:6" x14ac:dyDescent="0.25">
      <c r="B97" s="17" t="s">
        <v>125</v>
      </c>
      <c r="C97" s="18" t="s">
        <v>129</v>
      </c>
      <c r="D97" s="18" t="s">
        <v>35</v>
      </c>
      <c r="E97" s="19">
        <v>0</v>
      </c>
      <c r="F97" s="344"/>
    </row>
    <row r="98" spans="2:6" x14ac:dyDescent="0.25">
      <c r="B98" s="17" t="s">
        <v>125</v>
      </c>
      <c r="C98" s="18" t="s">
        <v>129</v>
      </c>
      <c r="D98" s="18" t="s">
        <v>120</v>
      </c>
      <c r="E98" s="19">
        <v>0</v>
      </c>
      <c r="F98" s="344"/>
    </row>
    <row r="99" spans="2:6" x14ac:dyDescent="0.25">
      <c r="B99" s="17" t="s">
        <v>125</v>
      </c>
      <c r="C99" s="18" t="s">
        <v>129</v>
      </c>
      <c r="D99" s="18" t="s">
        <v>55</v>
      </c>
      <c r="E99" s="19">
        <v>0</v>
      </c>
      <c r="F99" s="344"/>
    </row>
    <row r="100" spans="2:6" x14ac:dyDescent="0.25">
      <c r="B100" s="14" t="s">
        <v>125</v>
      </c>
      <c r="C100" s="15" t="s">
        <v>129</v>
      </c>
      <c r="D100" s="15" t="s">
        <v>53</v>
      </c>
      <c r="E100" s="16">
        <v>0</v>
      </c>
      <c r="F100" s="343"/>
    </row>
    <row r="101" spans="2:6" x14ac:dyDescent="0.25">
      <c r="B101" s="11" t="s">
        <v>125</v>
      </c>
      <c r="C101" s="12" t="s">
        <v>130</v>
      </c>
      <c r="D101" s="12" t="s">
        <v>54</v>
      </c>
      <c r="E101" s="13">
        <v>0</v>
      </c>
      <c r="F101" s="342">
        <v>85.63992712987384</v>
      </c>
    </row>
    <row r="102" spans="2:6" x14ac:dyDescent="0.25">
      <c r="B102" s="17" t="s">
        <v>125</v>
      </c>
      <c r="C102" s="18" t="s">
        <v>130</v>
      </c>
      <c r="D102" s="18" t="s">
        <v>39</v>
      </c>
      <c r="E102" s="19">
        <v>16.652208053031025</v>
      </c>
      <c r="F102" s="344"/>
    </row>
    <row r="103" spans="2:6" x14ac:dyDescent="0.25">
      <c r="B103" s="17" t="s">
        <v>125</v>
      </c>
      <c r="C103" s="18" t="s">
        <v>130</v>
      </c>
      <c r="D103" s="18" t="s">
        <v>53</v>
      </c>
      <c r="E103" s="19">
        <v>0</v>
      </c>
      <c r="F103" s="344"/>
    </row>
    <row r="104" spans="2:6" x14ac:dyDescent="0.25">
      <c r="B104" s="14" t="s">
        <v>125</v>
      </c>
      <c r="C104" s="15" t="s">
        <v>130</v>
      </c>
      <c r="D104" s="15" t="s">
        <v>5</v>
      </c>
      <c r="E104" s="16">
        <v>68.987719076842808</v>
      </c>
      <c r="F104" s="343"/>
    </row>
    <row r="105" spans="2:6" x14ac:dyDescent="0.25">
      <c r="B105" s="11" t="s">
        <v>125</v>
      </c>
      <c r="C105" s="12" t="s">
        <v>131</v>
      </c>
      <c r="D105" s="12" t="s">
        <v>4</v>
      </c>
      <c r="E105" s="13">
        <v>0</v>
      </c>
      <c r="F105" s="342">
        <v>0</v>
      </c>
    </row>
    <row r="106" spans="2:6" x14ac:dyDescent="0.25">
      <c r="B106" s="17" t="s">
        <v>125</v>
      </c>
      <c r="C106" s="18" t="s">
        <v>131</v>
      </c>
      <c r="D106" s="18" t="s">
        <v>52</v>
      </c>
      <c r="E106" s="19">
        <v>0</v>
      </c>
      <c r="F106" s="344"/>
    </row>
    <row r="107" spans="2:6" x14ac:dyDescent="0.25">
      <c r="B107" s="17" t="s">
        <v>125</v>
      </c>
      <c r="C107" s="18" t="s">
        <v>131</v>
      </c>
      <c r="D107" s="18" t="s">
        <v>36</v>
      </c>
      <c r="E107" s="19">
        <v>0</v>
      </c>
      <c r="F107" s="344"/>
    </row>
    <row r="108" spans="2:6" x14ac:dyDescent="0.25">
      <c r="B108" s="14" t="s">
        <v>125</v>
      </c>
      <c r="C108" s="15" t="s">
        <v>131</v>
      </c>
      <c r="D108" s="15" t="s">
        <v>21</v>
      </c>
      <c r="E108" s="16">
        <v>0</v>
      </c>
      <c r="F108" s="343"/>
    </row>
    <row r="109" spans="2:6" x14ac:dyDescent="0.25">
      <c r="B109" s="11" t="s">
        <v>125</v>
      </c>
      <c r="C109" s="12" t="s">
        <v>132</v>
      </c>
      <c r="D109" s="12" t="s">
        <v>37</v>
      </c>
      <c r="E109" s="13">
        <v>0</v>
      </c>
      <c r="F109" s="342">
        <v>1711.3712104786453</v>
      </c>
    </row>
    <row r="110" spans="2:6" x14ac:dyDescent="0.25">
      <c r="B110" s="17" t="s">
        <v>125</v>
      </c>
      <c r="C110" s="18" t="s">
        <v>132</v>
      </c>
      <c r="D110" s="18" t="s">
        <v>7</v>
      </c>
      <c r="E110" s="19">
        <v>0</v>
      </c>
      <c r="F110" s="344"/>
    </row>
    <row r="111" spans="2:6" x14ac:dyDescent="0.25">
      <c r="B111" s="17" t="s">
        <v>125</v>
      </c>
      <c r="C111" s="18" t="s">
        <v>132</v>
      </c>
      <c r="D111" s="18" t="s">
        <v>13</v>
      </c>
      <c r="E111" s="19">
        <v>0</v>
      </c>
      <c r="F111" s="344"/>
    </row>
    <row r="112" spans="2:6" x14ac:dyDescent="0.25">
      <c r="B112" s="17" t="s">
        <v>125</v>
      </c>
      <c r="C112" s="18" t="s">
        <v>132</v>
      </c>
      <c r="D112" s="18" t="s">
        <v>4</v>
      </c>
      <c r="E112" s="19">
        <v>0</v>
      </c>
      <c r="F112" s="344"/>
    </row>
    <row r="113" spans="2:6" x14ac:dyDescent="0.25">
      <c r="B113" s="17" t="s">
        <v>125</v>
      </c>
      <c r="C113" s="18" t="s">
        <v>132</v>
      </c>
      <c r="D113" s="18" t="s">
        <v>15</v>
      </c>
      <c r="E113" s="19">
        <v>1675.6879075078646</v>
      </c>
      <c r="F113" s="344"/>
    </row>
    <row r="114" spans="2:6" x14ac:dyDescent="0.25">
      <c r="B114" s="17" t="s">
        <v>125</v>
      </c>
      <c r="C114" s="18" t="s">
        <v>132</v>
      </c>
      <c r="D114" s="18" t="s">
        <v>40</v>
      </c>
      <c r="E114" s="19">
        <v>0</v>
      </c>
      <c r="F114" s="344"/>
    </row>
    <row r="115" spans="2:6" x14ac:dyDescent="0.25">
      <c r="B115" s="17" t="s">
        <v>125</v>
      </c>
      <c r="C115" s="18" t="s">
        <v>132</v>
      </c>
      <c r="D115" s="18" t="s">
        <v>22</v>
      </c>
      <c r="E115" s="19">
        <v>0</v>
      </c>
      <c r="F115" s="344"/>
    </row>
    <row r="116" spans="2:6" x14ac:dyDescent="0.25">
      <c r="B116" s="17" t="s">
        <v>125</v>
      </c>
      <c r="C116" s="18" t="s">
        <v>132</v>
      </c>
      <c r="D116" s="18" t="s">
        <v>17</v>
      </c>
      <c r="E116" s="19">
        <v>0</v>
      </c>
      <c r="F116" s="344"/>
    </row>
    <row r="117" spans="2:6" x14ac:dyDescent="0.25">
      <c r="B117" s="17" t="s">
        <v>125</v>
      </c>
      <c r="C117" s="18" t="s">
        <v>132</v>
      </c>
      <c r="D117" s="18" t="s">
        <v>5</v>
      </c>
      <c r="E117" s="19">
        <v>35.683302970780765</v>
      </c>
      <c r="F117" s="344"/>
    </row>
    <row r="118" spans="2:6" x14ac:dyDescent="0.25">
      <c r="B118" s="17" t="s">
        <v>125</v>
      </c>
      <c r="C118" s="18" t="s">
        <v>132</v>
      </c>
      <c r="D118" s="18" t="s">
        <v>29</v>
      </c>
      <c r="E118" s="19">
        <v>0</v>
      </c>
      <c r="F118" s="344"/>
    </row>
    <row r="119" spans="2:6" x14ac:dyDescent="0.25">
      <c r="B119" s="14" t="s">
        <v>125</v>
      </c>
      <c r="C119" s="15" t="s">
        <v>132</v>
      </c>
      <c r="D119" s="15" t="s">
        <v>49</v>
      </c>
      <c r="E119" s="16">
        <v>0</v>
      </c>
      <c r="F119" s="343"/>
    </row>
    <row r="120" spans="2:6" x14ac:dyDescent="0.25">
      <c r="B120" s="11" t="s">
        <v>125</v>
      </c>
      <c r="C120" s="12" t="s">
        <v>133</v>
      </c>
      <c r="D120" s="12" t="s">
        <v>5</v>
      </c>
      <c r="E120" s="13">
        <v>0</v>
      </c>
      <c r="F120" s="342">
        <v>0</v>
      </c>
    </row>
    <row r="121" spans="2:6" x14ac:dyDescent="0.25">
      <c r="B121" s="14" t="s">
        <v>125</v>
      </c>
      <c r="C121" s="15" t="s">
        <v>133</v>
      </c>
      <c r="D121" s="15" t="s">
        <v>38</v>
      </c>
      <c r="E121" s="16">
        <v>0</v>
      </c>
      <c r="F121" s="343"/>
    </row>
    <row r="123" spans="2:6" x14ac:dyDescent="0.25">
      <c r="E123" s="19">
        <f>SUM(E4:E121)</f>
        <v>2458.7838209162505</v>
      </c>
      <c r="F123" s="19">
        <f>SUM(F4:F121)</f>
        <v>2458.7838209162505</v>
      </c>
    </row>
  </sheetData>
  <mergeCells count="22">
    <mergeCell ref="F101:F104"/>
    <mergeCell ref="F105:F108"/>
    <mergeCell ref="F109:F119"/>
    <mergeCell ref="F120:F121"/>
    <mergeCell ref="F71:F81"/>
    <mergeCell ref="F82:F85"/>
    <mergeCell ref="F86:F88"/>
    <mergeCell ref="F89:F93"/>
    <mergeCell ref="F94:F95"/>
    <mergeCell ref="F96:F100"/>
    <mergeCell ref="F66:F70"/>
    <mergeCell ref="E2:F2"/>
    <mergeCell ref="F5:F6"/>
    <mergeCell ref="F7:F10"/>
    <mergeCell ref="F11:F20"/>
    <mergeCell ref="F21:F27"/>
    <mergeCell ref="F28:F33"/>
    <mergeCell ref="F34:F39"/>
    <mergeCell ref="F40:F45"/>
    <mergeCell ref="F46:F56"/>
    <mergeCell ref="F57:F58"/>
    <mergeCell ref="F59:F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B2:K196"/>
  <sheetViews>
    <sheetView workbookViewId="0">
      <selection activeCell="F2" sqref="F2:F3"/>
    </sheetView>
  </sheetViews>
  <sheetFormatPr defaultRowHeight="15" x14ac:dyDescent="0.25"/>
  <cols>
    <col min="4" max="4" width="27.42578125" bestFit="1" customWidth="1"/>
    <col min="5" max="5" width="11.85546875" style="4" customWidth="1"/>
    <col min="6" max="6" width="11.85546875" style="3" customWidth="1"/>
  </cols>
  <sheetData>
    <row r="2" spans="2:11" x14ac:dyDescent="0.25">
      <c r="E2" s="345" t="s">
        <v>211</v>
      </c>
      <c r="F2" s="345"/>
    </row>
    <row r="3" spans="2:11" x14ac:dyDescent="0.25">
      <c r="B3" t="s">
        <v>71</v>
      </c>
      <c r="C3" t="s">
        <v>72</v>
      </c>
      <c r="D3" t="s">
        <v>66</v>
      </c>
      <c r="E3" s="19" t="s">
        <v>141</v>
      </c>
      <c r="F3" s="20" t="s">
        <v>72</v>
      </c>
    </row>
    <row r="4" spans="2:11" x14ac:dyDescent="0.25">
      <c r="B4" s="7" t="s">
        <v>153</v>
      </c>
      <c r="C4" s="8" t="s">
        <v>154</v>
      </c>
      <c r="D4" s="8" t="s">
        <v>73</v>
      </c>
      <c r="E4" s="9">
        <v>2.13</v>
      </c>
      <c r="F4" s="67">
        <v>2.13</v>
      </c>
      <c r="I4" s="66"/>
      <c r="J4" s="66"/>
      <c r="K4" s="66"/>
    </row>
    <row r="5" spans="2:11" x14ac:dyDescent="0.25">
      <c r="B5" s="11" t="s">
        <v>153</v>
      </c>
      <c r="C5" s="12" t="s">
        <v>155</v>
      </c>
      <c r="D5" s="12" t="s">
        <v>73</v>
      </c>
      <c r="E5" s="13">
        <v>0.65</v>
      </c>
      <c r="F5" s="342">
        <v>1.1100000000000001</v>
      </c>
      <c r="I5" s="66"/>
      <c r="J5" s="66"/>
      <c r="K5" s="66"/>
    </row>
    <row r="6" spans="2:11" x14ac:dyDescent="0.25">
      <c r="B6" s="14" t="s">
        <v>153</v>
      </c>
      <c r="C6" s="15" t="s">
        <v>155</v>
      </c>
      <c r="D6" s="15" t="s">
        <v>74</v>
      </c>
      <c r="E6" s="16">
        <v>0.46</v>
      </c>
      <c r="F6" s="343"/>
      <c r="I6" s="66"/>
      <c r="J6" s="66"/>
      <c r="K6" s="66"/>
    </row>
    <row r="7" spans="2:11" x14ac:dyDescent="0.25">
      <c r="B7" s="7" t="s">
        <v>153</v>
      </c>
      <c r="C7" s="8" t="s">
        <v>156</v>
      </c>
      <c r="D7" s="8" t="s">
        <v>74</v>
      </c>
      <c r="E7" s="9">
        <v>1.65</v>
      </c>
      <c r="F7" s="67">
        <v>1.65</v>
      </c>
      <c r="I7" s="66"/>
      <c r="J7" s="66"/>
      <c r="K7" s="66"/>
    </row>
    <row r="8" spans="2:11" x14ac:dyDescent="0.25">
      <c r="B8" s="7" t="s">
        <v>153</v>
      </c>
      <c r="C8" s="8" t="s">
        <v>157</v>
      </c>
      <c r="D8" s="8" t="s">
        <v>74</v>
      </c>
      <c r="E8" s="9">
        <v>0.61</v>
      </c>
      <c r="F8" s="67">
        <v>0.61</v>
      </c>
      <c r="I8" s="66"/>
      <c r="J8" s="66"/>
      <c r="K8" s="66"/>
    </row>
    <row r="9" spans="2:11" x14ac:dyDescent="0.25">
      <c r="B9" s="7" t="s">
        <v>158</v>
      </c>
      <c r="C9" s="8" t="s">
        <v>159</v>
      </c>
      <c r="D9" s="8" t="s">
        <v>33</v>
      </c>
      <c r="E9" s="9">
        <v>11.34</v>
      </c>
      <c r="F9" s="67">
        <v>11.34</v>
      </c>
      <c r="I9" s="66"/>
      <c r="J9" s="66"/>
      <c r="K9" s="66"/>
    </row>
    <row r="10" spans="2:11" x14ac:dyDescent="0.25">
      <c r="B10" s="11" t="s">
        <v>158</v>
      </c>
      <c r="C10" s="12" t="s">
        <v>160</v>
      </c>
      <c r="D10" s="12" t="s">
        <v>28</v>
      </c>
      <c r="E10" s="13">
        <v>9.1300000000000008</v>
      </c>
      <c r="F10" s="342">
        <v>18.57</v>
      </c>
      <c r="I10" s="66"/>
      <c r="J10" s="66"/>
      <c r="K10" s="66"/>
    </row>
    <row r="11" spans="2:11" x14ac:dyDescent="0.25">
      <c r="B11" s="14" t="s">
        <v>158</v>
      </c>
      <c r="C11" s="15" t="s">
        <v>160</v>
      </c>
      <c r="D11" s="15" t="s">
        <v>33</v>
      </c>
      <c r="E11" s="16">
        <v>9.44</v>
      </c>
      <c r="F11" s="343"/>
      <c r="I11" s="66"/>
      <c r="J11" s="66"/>
      <c r="K11" s="66"/>
    </row>
    <row r="12" spans="2:11" x14ac:dyDescent="0.25">
      <c r="B12" s="11" t="s">
        <v>158</v>
      </c>
      <c r="C12" s="12" t="s">
        <v>161</v>
      </c>
      <c r="D12" s="12" t="s">
        <v>12</v>
      </c>
      <c r="E12" s="13">
        <v>2.37</v>
      </c>
      <c r="F12" s="342">
        <v>5.49</v>
      </c>
      <c r="I12" s="66"/>
      <c r="J12" s="66"/>
      <c r="K12" s="66"/>
    </row>
    <row r="13" spans="2:11" x14ac:dyDescent="0.25">
      <c r="B13" s="17" t="s">
        <v>158</v>
      </c>
      <c r="C13" s="18" t="s">
        <v>161</v>
      </c>
      <c r="D13" s="18" t="s">
        <v>19</v>
      </c>
      <c r="E13" s="19">
        <v>0.92</v>
      </c>
      <c r="F13" s="344"/>
      <c r="I13" s="66"/>
      <c r="J13" s="66"/>
      <c r="K13" s="66"/>
    </row>
    <row r="14" spans="2:11" x14ac:dyDescent="0.25">
      <c r="B14" s="17" t="s">
        <v>158</v>
      </c>
      <c r="C14" s="18" t="s">
        <v>161</v>
      </c>
      <c r="D14" s="18" t="s">
        <v>28</v>
      </c>
      <c r="E14" s="19" t="s">
        <v>151</v>
      </c>
      <c r="F14" s="344"/>
      <c r="I14" s="66"/>
      <c r="J14" s="66"/>
      <c r="K14" s="66"/>
    </row>
    <row r="15" spans="2:11" x14ac:dyDescent="0.25">
      <c r="B15" s="14" t="s">
        <v>158</v>
      </c>
      <c r="C15" s="15" t="s">
        <v>161</v>
      </c>
      <c r="D15" s="15" t="s">
        <v>1</v>
      </c>
      <c r="E15" s="16">
        <v>2.2000000000000002</v>
      </c>
      <c r="F15" s="343"/>
      <c r="I15" s="66"/>
      <c r="J15" s="66"/>
      <c r="K15" s="66"/>
    </row>
    <row r="16" spans="2:11" x14ac:dyDescent="0.25">
      <c r="B16" s="7" t="s">
        <v>158</v>
      </c>
      <c r="C16" s="8" t="s">
        <v>162</v>
      </c>
      <c r="D16" s="8" t="s">
        <v>33</v>
      </c>
      <c r="E16" s="9">
        <v>14.11</v>
      </c>
      <c r="F16" s="67">
        <v>14.11</v>
      </c>
      <c r="I16" s="66"/>
      <c r="J16" s="66"/>
      <c r="K16" s="66"/>
    </row>
    <row r="17" spans="2:11" x14ac:dyDescent="0.25">
      <c r="B17" s="11" t="s">
        <v>158</v>
      </c>
      <c r="C17" s="12" t="s">
        <v>163</v>
      </c>
      <c r="D17" s="12" t="s">
        <v>56</v>
      </c>
      <c r="E17" s="13">
        <v>1.28</v>
      </c>
      <c r="F17" s="342">
        <v>20.28</v>
      </c>
      <c r="I17" s="66"/>
      <c r="J17" s="66"/>
      <c r="K17" s="66"/>
    </row>
    <row r="18" spans="2:11" x14ac:dyDescent="0.25">
      <c r="B18" s="17" t="s">
        <v>158</v>
      </c>
      <c r="C18" s="18" t="s">
        <v>163</v>
      </c>
      <c r="D18" s="18" t="s">
        <v>61</v>
      </c>
      <c r="E18" s="19">
        <v>0.95</v>
      </c>
      <c r="F18" s="344"/>
      <c r="I18" s="66"/>
      <c r="J18" s="66"/>
      <c r="K18" s="66"/>
    </row>
    <row r="19" spans="2:11" x14ac:dyDescent="0.25">
      <c r="B19" s="17" t="s">
        <v>158</v>
      </c>
      <c r="C19" s="18" t="s">
        <v>163</v>
      </c>
      <c r="D19" s="18" t="s">
        <v>60</v>
      </c>
      <c r="E19" s="19">
        <v>1.19</v>
      </c>
      <c r="F19" s="344"/>
      <c r="I19" s="66"/>
      <c r="J19" s="66"/>
      <c r="K19" s="66"/>
    </row>
    <row r="20" spans="2:11" x14ac:dyDescent="0.25">
      <c r="B20" s="17" t="s">
        <v>158</v>
      </c>
      <c r="C20" s="18" t="s">
        <v>163</v>
      </c>
      <c r="D20" s="18" t="s">
        <v>12</v>
      </c>
      <c r="E20" s="19">
        <v>0.99</v>
      </c>
      <c r="F20" s="344"/>
      <c r="I20" s="66"/>
      <c r="J20" s="66"/>
      <c r="K20" s="66"/>
    </row>
    <row r="21" spans="2:11" x14ac:dyDescent="0.25">
      <c r="B21" s="17" t="s">
        <v>158</v>
      </c>
      <c r="C21" s="18" t="s">
        <v>163</v>
      </c>
      <c r="D21" s="18" t="s">
        <v>57</v>
      </c>
      <c r="E21" s="19">
        <v>1.63</v>
      </c>
      <c r="F21" s="344"/>
      <c r="I21" s="66"/>
      <c r="J21" s="66"/>
      <c r="K21" s="66"/>
    </row>
    <row r="22" spans="2:11" x14ac:dyDescent="0.25">
      <c r="B22" s="17" t="s">
        <v>158</v>
      </c>
      <c r="C22" s="18" t="s">
        <v>163</v>
      </c>
      <c r="D22" s="18" t="s">
        <v>59</v>
      </c>
      <c r="E22" s="19">
        <v>2.78</v>
      </c>
      <c r="F22" s="344"/>
      <c r="I22" s="66"/>
      <c r="J22" s="66"/>
      <c r="K22" s="66"/>
    </row>
    <row r="23" spans="2:11" x14ac:dyDescent="0.25">
      <c r="B23" s="17" t="s">
        <v>158</v>
      </c>
      <c r="C23" s="18" t="s">
        <v>163</v>
      </c>
      <c r="D23" s="18" t="s">
        <v>28</v>
      </c>
      <c r="E23" s="19">
        <v>2.62</v>
      </c>
      <c r="F23" s="344"/>
      <c r="I23" s="66"/>
      <c r="J23" s="66"/>
      <c r="K23" s="66"/>
    </row>
    <row r="24" spans="2:11" x14ac:dyDescent="0.25">
      <c r="B24" s="17" t="s">
        <v>158</v>
      </c>
      <c r="C24" s="18" t="s">
        <v>163</v>
      </c>
      <c r="D24" s="18" t="s">
        <v>20</v>
      </c>
      <c r="E24" s="19">
        <v>7.79</v>
      </c>
      <c r="F24" s="344"/>
      <c r="I24" s="66"/>
      <c r="J24" s="66"/>
      <c r="K24" s="66"/>
    </row>
    <row r="25" spans="2:11" x14ac:dyDescent="0.25">
      <c r="B25" s="17" t="s">
        <v>158</v>
      </c>
      <c r="C25" s="18" t="s">
        <v>163</v>
      </c>
      <c r="D25" s="18" t="s">
        <v>135</v>
      </c>
      <c r="E25" s="19" t="s">
        <v>151</v>
      </c>
      <c r="F25" s="344"/>
      <c r="I25" s="66"/>
      <c r="J25" s="66"/>
      <c r="K25" s="66"/>
    </row>
    <row r="26" spans="2:11" x14ac:dyDescent="0.25">
      <c r="B26" s="14" t="s">
        <v>158</v>
      </c>
      <c r="C26" s="15" t="s">
        <v>163</v>
      </c>
      <c r="D26" s="15" t="s">
        <v>81</v>
      </c>
      <c r="E26" s="16">
        <v>1.06</v>
      </c>
      <c r="F26" s="343"/>
      <c r="I26" s="66"/>
      <c r="J26" s="66"/>
      <c r="K26" s="66"/>
    </row>
    <row r="27" spans="2:11" x14ac:dyDescent="0.25">
      <c r="B27" s="11" t="s">
        <v>158</v>
      </c>
      <c r="C27" s="12" t="s">
        <v>164</v>
      </c>
      <c r="D27" s="12" t="s">
        <v>58</v>
      </c>
      <c r="E27" s="13">
        <v>2.71</v>
      </c>
      <c r="F27" s="342">
        <v>5.17</v>
      </c>
      <c r="I27" s="66"/>
      <c r="J27" s="66"/>
      <c r="K27" s="66"/>
    </row>
    <row r="28" spans="2:11" x14ac:dyDescent="0.25">
      <c r="B28" s="14" t="s">
        <v>158</v>
      </c>
      <c r="C28" s="15" t="s">
        <v>164</v>
      </c>
      <c r="D28" s="15" t="s">
        <v>56</v>
      </c>
      <c r="E28" s="16">
        <v>2.46</v>
      </c>
      <c r="F28" s="343"/>
      <c r="I28" s="66"/>
      <c r="J28" s="66"/>
      <c r="K28" s="66"/>
    </row>
    <row r="29" spans="2:11" x14ac:dyDescent="0.25">
      <c r="B29" s="11" t="s">
        <v>158</v>
      </c>
      <c r="C29" s="12" t="s">
        <v>165</v>
      </c>
      <c r="D29" s="12" t="s">
        <v>56</v>
      </c>
      <c r="E29" s="13">
        <v>2.58</v>
      </c>
      <c r="F29" s="342">
        <v>6.62</v>
      </c>
      <c r="I29" s="66"/>
      <c r="J29" s="66"/>
      <c r="K29" s="66"/>
    </row>
    <row r="30" spans="2:11" x14ac:dyDescent="0.25">
      <c r="B30" s="17" t="s">
        <v>158</v>
      </c>
      <c r="C30" s="18" t="s">
        <v>165</v>
      </c>
      <c r="D30" s="18" t="s">
        <v>135</v>
      </c>
      <c r="E30" s="19" t="s">
        <v>151</v>
      </c>
      <c r="F30" s="344"/>
      <c r="I30" s="66"/>
      <c r="J30" s="66"/>
      <c r="K30" s="66"/>
    </row>
    <row r="31" spans="2:11" x14ac:dyDescent="0.25">
      <c r="B31" s="14" t="s">
        <v>158</v>
      </c>
      <c r="C31" s="15" t="s">
        <v>165</v>
      </c>
      <c r="D31" s="15" t="s">
        <v>61</v>
      </c>
      <c r="E31" s="16">
        <v>4.04</v>
      </c>
      <c r="F31" s="343"/>
      <c r="I31" s="66"/>
      <c r="J31" s="66"/>
      <c r="K31" s="66"/>
    </row>
    <row r="32" spans="2:11" x14ac:dyDescent="0.25">
      <c r="B32" s="11" t="s">
        <v>158</v>
      </c>
      <c r="C32" s="12" t="s">
        <v>166</v>
      </c>
      <c r="D32" s="12" t="s">
        <v>58</v>
      </c>
      <c r="E32" s="13">
        <v>0.51</v>
      </c>
      <c r="F32" s="342">
        <v>5.71</v>
      </c>
      <c r="I32" s="66"/>
      <c r="J32" s="66"/>
      <c r="K32" s="66"/>
    </row>
    <row r="33" spans="2:11" x14ac:dyDescent="0.25">
      <c r="B33" s="17" t="s">
        <v>158</v>
      </c>
      <c r="C33" s="18" t="s">
        <v>166</v>
      </c>
      <c r="D33" s="18" t="s">
        <v>135</v>
      </c>
      <c r="E33" s="19">
        <v>4.9400000000000004</v>
      </c>
      <c r="F33" s="344"/>
      <c r="I33" s="66"/>
      <c r="J33" s="66"/>
      <c r="K33" s="66"/>
    </row>
    <row r="34" spans="2:11" x14ac:dyDescent="0.25">
      <c r="B34" s="14" t="s">
        <v>158</v>
      </c>
      <c r="C34" s="15" t="s">
        <v>166</v>
      </c>
      <c r="D34" s="15" t="s">
        <v>81</v>
      </c>
      <c r="E34" s="16">
        <v>0.27</v>
      </c>
      <c r="F34" s="343"/>
      <c r="I34" s="66"/>
      <c r="J34" s="66"/>
      <c r="K34" s="66"/>
    </row>
    <row r="35" spans="2:11" x14ac:dyDescent="0.25">
      <c r="B35" s="11" t="s">
        <v>167</v>
      </c>
      <c r="C35" s="12" t="s">
        <v>168</v>
      </c>
      <c r="D35" s="12" t="s">
        <v>28</v>
      </c>
      <c r="E35" s="13">
        <v>3.17</v>
      </c>
      <c r="F35" s="342">
        <v>31.5</v>
      </c>
      <c r="I35" s="66"/>
      <c r="J35" s="66"/>
      <c r="K35" s="66"/>
    </row>
    <row r="36" spans="2:11" x14ac:dyDescent="0.25">
      <c r="B36" s="17" t="s">
        <v>167</v>
      </c>
      <c r="C36" s="18" t="s">
        <v>168</v>
      </c>
      <c r="D36" s="18" t="s">
        <v>32</v>
      </c>
      <c r="E36" s="19">
        <v>7.84</v>
      </c>
      <c r="F36" s="344"/>
      <c r="I36" s="66"/>
      <c r="J36" s="66"/>
      <c r="K36" s="66"/>
    </row>
    <row r="37" spans="2:11" x14ac:dyDescent="0.25">
      <c r="B37" s="17" t="s">
        <v>167</v>
      </c>
      <c r="C37" s="18" t="s">
        <v>168</v>
      </c>
      <c r="D37" s="18" t="s">
        <v>30</v>
      </c>
      <c r="E37" s="19">
        <v>1.1299999999999999</v>
      </c>
      <c r="F37" s="344"/>
      <c r="I37" s="66"/>
      <c r="J37" s="66"/>
      <c r="K37" s="66"/>
    </row>
    <row r="38" spans="2:11" x14ac:dyDescent="0.25">
      <c r="B38" s="17" t="s">
        <v>167</v>
      </c>
      <c r="C38" s="18" t="s">
        <v>168</v>
      </c>
      <c r="D38" s="18" t="s">
        <v>2</v>
      </c>
      <c r="E38" s="19">
        <v>11.76</v>
      </c>
      <c r="F38" s="344"/>
      <c r="I38" s="66"/>
      <c r="J38" s="66"/>
      <c r="K38" s="66"/>
    </row>
    <row r="39" spans="2:11" x14ac:dyDescent="0.25">
      <c r="B39" s="17" t="s">
        <v>167</v>
      </c>
      <c r="C39" s="18" t="s">
        <v>168</v>
      </c>
      <c r="D39" s="18" t="s">
        <v>51</v>
      </c>
      <c r="E39" s="19">
        <v>2.23</v>
      </c>
      <c r="F39" s="344"/>
      <c r="I39" s="66"/>
      <c r="J39" s="66"/>
      <c r="K39" s="66"/>
    </row>
    <row r="40" spans="2:11" x14ac:dyDescent="0.25">
      <c r="B40" s="17" t="s">
        <v>167</v>
      </c>
      <c r="C40" s="18" t="s">
        <v>168</v>
      </c>
      <c r="D40" s="18" t="s">
        <v>27</v>
      </c>
      <c r="E40" s="19">
        <v>2.57</v>
      </c>
      <c r="F40" s="344"/>
      <c r="I40" s="66"/>
      <c r="J40" s="66"/>
      <c r="K40" s="66"/>
    </row>
    <row r="41" spans="2:11" x14ac:dyDescent="0.25">
      <c r="B41" s="14" t="s">
        <v>167</v>
      </c>
      <c r="C41" s="15" t="s">
        <v>168</v>
      </c>
      <c r="D41" s="15" t="s">
        <v>1</v>
      </c>
      <c r="E41" s="16">
        <v>2.79</v>
      </c>
      <c r="F41" s="343"/>
      <c r="I41" s="66"/>
      <c r="J41" s="66"/>
      <c r="K41" s="66"/>
    </row>
    <row r="42" spans="2:11" x14ac:dyDescent="0.25">
      <c r="B42" s="11" t="s">
        <v>167</v>
      </c>
      <c r="C42" s="12" t="s">
        <v>169</v>
      </c>
      <c r="D42" s="12" t="s">
        <v>16</v>
      </c>
      <c r="E42" s="13">
        <v>2.62</v>
      </c>
      <c r="F42" s="342">
        <v>48.72</v>
      </c>
      <c r="I42" s="66"/>
      <c r="J42" s="66"/>
      <c r="K42" s="66"/>
    </row>
    <row r="43" spans="2:11" x14ac:dyDescent="0.25">
      <c r="B43" s="17" t="s">
        <v>167</v>
      </c>
      <c r="C43" s="18" t="s">
        <v>169</v>
      </c>
      <c r="D43" s="18" t="s">
        <v>32</v>
      </c>
      <c r="E43" s="19">
        <v>9.6999999999999993</v>
      </c>
      <c r="F43" s="344"/>
      <c r="I43" s="66"/>
      <c r="J43" s="66"/>
      <c r="K43" s="66"/>
    </row>
    <row r="44" spans="2:11" x14ac:dyDescent="0.25">
      <c r="B44" s="17" t="s">
        <v>167</v>
      </c>
      <c r="C44" s="18" t="s">
        <v>169</v>
      </c>
      <c r="D44" s="18" t="s">
        <v>31</v>
      </c>
      <c r="E44" s="19">
        <v>7.85</v>
      </c>
      <c r="F44" s="344"/>
      <c r="I44" s="66"/>
      <c r="J44" s="66"/>
      <c r="K44" s="66"/>
    </row>
    <row r="45" spans="2:11" x14ac:dyDescent="0.25">
      <c r="B45" s="17" t="s">
        <v>167</v>
      </c>
      <c r="C45" s="18" t="s">
        <v>169</v>
      </c>
      <c r="D45" s="18" t="s">
        <v>2</v>
      </c>
      <c r="E45" s="19">
        <v>7.68</v>
      </c>
      <c r="F45" s="344"/>
      <c r="I45" s="66"/>
      <c r="J45" s="66"/>
      <c r="K45" s="66"/>
    </row>
    <row r="46" spans="2:11" x14ac:dyDescent="0.25">
      <c r="B46" s="17" t="s">
        <v>167</v>
      </c>
      <c r="C46" s="18" t="s">
        <v>169</v>
      </c>
      <c r="D46" s="18" t="s">
        <v>51</v>
      </c>
      <c r="E46" s="19">
        <v>3.05</v>
      </c>
      <c r="F46" s="344"/>
      <c r="I46" s="66"/>
      <c r="J46" s="66"/>
      <c r="K46" s="66"/>
    </row>
    <row r="47" spans="2:11" x14ac:dyDescent="0.25">
      <c r="B47" s="14" t="s">
        <v>167</v>
      </c>
      <c r="C47" s="15" t="s">
        <v>169</v>
      </c>
      <c r="D47" s="15" t="s">
        <v>1</v>
      </c>
      <c r="E47" s="16">
        <v>17.82</v>
      </c>
      <c r="F47" s="343"/>
      <c r="I47" s="66"/>
      <c r="J47" s="66"/>
      <c r="K47" s="66"/>
    </row>
    <row r="48" spans="2:11" x14ac:dyDescent="0.25">
      <c r="B48" s="11" t="s">
        <v>167</v>
      </c>
      <c r="C48" s="12" t="s">
        <v>170</v>
      </c>
      <c r="D48" s="12" t="s">
        <v>19</v>
      </c>
      <c r="E48" s="13">
        <v>0.28000000000000003</v>
      </c>
      <c r="F48" s="342">
        <v>41.94</v>
      </c>
      <c r="I48" s="66"/>
      <c r="J48" s="66"/>
      <c r="K48" s="66"/>
    </row>
    <row r="49" spans="2:11" x14ac:dyDescent="0.25">
      <c r="B49" s="17" t="s">
        <v>167</v>
      </c>
      <c r="C49" s="18" t="s">
        <v>170</v>
      </c>
      <c r="D49" s="18" t="s">
        <v>20</v>
      </c>
      <c r="E49" s="19">
        <v>1.1299999999999999</v>
      </c>
      <c r="F49" s="344"/>
      <c r="I49" s="66"/>
      <c r="J49" s="66"/>
      <c r="K49" s="66"/>
    </row>
    <row r="50" spans="2:11" x14ac:dyDescent="0.25">
      <c r="B50" s="17" t="s">
        <v>167</v>
      </c>
      <c r="C50" s="18" t="s">
        <v>170</v>
      </c>
      <c r="D50" s="18" t="s">
        <v>50</v>
      </c>
      <c r="E50" s="19">
        <v>25.79</v>
      </c>
      <c r="F50" s="344"/>
      <c r="I50" s="66"/>
      <c r="J50" s="66"/>
      <c r="K50" s="66"/>
    </row>
    <row r="51" spans="2:11" x14ac:dyDescent="0.25">
      <c r="B51" s="17" t="s">
        <v>167</v>
      </c>
      <c r="C51" s="18" t="s">
        <v>170</v>
      </c>
      <c r="D51" s="18" t="s">
        <v>25</v>
      </c>
      <c r="E51" s="19">
        <v>8.77</v>
      </c>
      <c r="F51" s="344"/>
      <c r="I51" s="66"/>
      <c r="J51" s="66"/>
      <c r="K51" s="66"/>
    </row>
    <row r="52" spans="2:11" x14ac:dyDescent="0.25">
      <c r="B52" s="17" t="s">
        <v>167</v>
      </c>
      <c r="C52" s="18" t="s">
        <v>170</v>
      </c>
      <c r="D52" s="18" t="s">
        <v>24</v>
      </c>
      <c r="E52" s="19">
        <v>5.12</v>
      </c>
      <c r="F52" s="344"/>
      <c r="I52" s="66"/>
      <c r="J52" s="66"/>
      <c r="K52" s="66"/>
    </row>
    <row r="53" spans="2:11" x14ac:dyDescent="0.25">
      <c r="B53" s="14" t="s">
        <v>167</v>
      </c>
      <c r="C53" s="15" t="s">
        <v>170</v>
      </c>
      <c r="D53" s="15" t="s">
        <v>47</v>
      </c>
      <c r="E53" s="16">
        <v>0.86</v>
      </c>
      <c r="F53" s="343"/>
      <c r="I53" s="66"/>
      <c r="J53" s="66"/>
      <c r="K53" s="66"/>
    </row>
    <row r="54" spans="2:11" x14ac:dyDescent="0.25">
      <c r="B54" s="11" t="s">
        <v>167</v>
      </c>
      <c r="C54" s="12" t="s">
        <v>171</v>
      </c>
      <c r="D54" s="12" t="s">
        <v>48</v>
      </c>
      <c r="E54" s="13">
        <v>6.15</v>
      </c>
      <c r="F54" s="342">
        <v>23.34</v>
      </c>
      <c r="I54" s="66"/>
      <c r="J54" s="66"/>
      <c r="K54" s="66"/>
    </row>
    <row r="55" spans="2:11" x14ac:dyDescent="0.25">
      <c r="B55" s="17" t="s">
        <v>167</v>
      </c>
      <c r="C55" s="18" t="s">
        <v>171</v>
      </c>
      <c r="D55" s="18" t="s">
        <v>34</v>
      </c>
      <c r="E55" s="19">
        <v>6.33</v>
      </c>
      <c r="F55" s="344"/>
      <c r="I55" s="66"/>
      <c r="J55" s="66"/>
      <c r="K55" s="66"/>
    </row>
    <row r="56" spans="2:11" x14ac:dyDescent="0.25">
      <c r="B56" s="17" t="s">
        <v>167</v>
      </c>
      <c r="C56" s="18" t="s">
        <v>171</v>
      </c>
      <c r="D56" s="18" t="s">
        <v>9</v>
      </c>
      <c r="E56" s="19">
        <v>0.21</v>
      </c>
      <c r="F56" s="344"/>
      <c r="I56" s="66"/>
      <c r="J56" s="66"/>
      <c r="K56" s="66"/>
    </row>
    <row r="57" spans="2:11" x14ac:dyDescent="0.25">
      <c r="B57" s="17" t="s">
        <v>167</v>
      </c>
      <c r="C57" s="18" t="s">
        <v>171</v>
      </c>
      <c r="D57" s="18" t="s">
        <v>1</v>
      </c>
      <c r="E57" s="19">
        <v>3.28</v>
      </c>
      <c r="F57" s="344"/>
      <c r="I57" s="66"/>
      <c r="J57" s="66"/>
      <c r="K57" s="66"/>
    </row>
    <row r="58" spans="2:11" x14ac:dyDescent="0.25">
      <c r="B58" s="17" t="s">
        <v>167</v>
      </c>
      <c r="C58" s="18" t="s">
        <v>171</v>
      </c>
      <c r="D58" s="18" t="s">
        <v>24</v>
      </c>
      <c r="E58" s="19">
        <v>6.08</v>
      </c>
      <c r="F58" s="344"/>
      <c r="I58" s="66"/>
      <c r="J58" s="66"/>
      <c r="K58" s="66"/>
    </row>
    <row r="59" spans="2:11" x14ac:dyDescent="0.25">
      <c r="B59" s="14" t="s">
        <v>167</v>
      </c>
      <c r="C59" s="15" t="s">
        <v>171</v>
      </c>
      <c r="D59" s="15" t="s">
        <v>47</v>
      </c>
      <c r="E59" s="16">
        <v>1.3</v>
      </c>
      <c r="F59" s="343"/>
      <c r="I59" s="66"/>
      <c r="J59" s="66"/>
      <c r="K59" s="66"/>
    </row>
    <row r="60" spans="2:11" x14ac:dyDescent="0.25">
      <c r="B60" s="11" t="s">
        <v>167</v>
      </c>
      <c r="C60" s="12" t="s">
        <v>172</v>
      </c>
      <c r="D60" s="12" t="s">
        <v>16</v>
      </c>
      <c r="E60" s="13">
        <v>0.57999999999999996</v>
      </c>
      <c r="F60" s="342">
        <v>57.39</v>
      </c>
      <c r="I60" s="66"/>
      <c r="J60" s="66"/>
      <c r="K60" s="66"/>
    </row>
    <row r="61" spans="2:11" x14ac:dyDescent="0.25">
      <c r="B61" s="17" t="s">
        <v>167</v>
      </c>
      <c r="C61" s="18" t="s">
        <v>172</v>
      </c>
      <c r="D61" s="18" t="s">
        <v>32</v>
      </c>
      <c r="E61" s="19">
        <v>2.74</v>
      </c>
      <c r="F61" s="344"/>
      <c r="I61" s="66"/>
      <c r="J61" s="66"/>
      <c r="K61" s="66"/>
    </row>
    <row r="62" spans="2:11" x14ac:dyDescent="0.25">
      <c r="B62" s="17" t="s">
        <v>167</v>
      </c>
      <c r="C62" s="18" t="s">
        <v>172</v>
      </c>
      <c r="D62" s="18" t="s">
        <v>31</v>
      </c>
      <c r="E62" s="19">
        <v>2.78</v>
      </c>
      <c r="F62" s="344"/>
      <c r="I62" s="66"/>
      <c r="J62" s="66"/>
      <c r="K62" s="66"/>
    </row>
    <row r="63" spans="2:11" x14ac:dyDescent="0.25">
      <c r="B63" s="17" t="s">
        <v>167</v>
      </c>
      <c r="C63" s="18" t="s">
        <v>172</v>
      </c>
      <c r="D63" s="18" t="s">
        <v>34</v>
      </c>
      <c r="E63" s="19">
        <v>0.88</v>
      </c>
      <c r="F63" s="344"/>
      <c r="I63" s="66"/>
      <c r="J63" s="66"/>
      <c r="K63" s="66"/>
    </row>
    <row r="64" spans="2:11" x14ac:dyDescent="0.25">
      <c r="B64" s="17" t="s">
        <v>167</v>
      </c>
      <c r="C64" s="18" t="s">
        <v>172</v>
      </c>
      <c r="D64" s="18" t="s">
        <v>48</v>
      </c>
      <c r="E64" s="19">
        <v>20.3</v>
      </c>
      <c r="F64" s="344"/>
      <c r="I64" s="66"/>
      <c r="J64" s="66"/>
      <c r="K64" s="66"/>
    </row>
    <row r="65" spans="2:11" x14ac:dyDescent="0.25">
      <c r="B65" s="17" t="s">
        <v>167</v>
      </c>
      <c r="C65" s="18" t="s">
        <v>173</v>
      </c>
      <c r="D65" s="18" t="s">
        <v>34</v>
      </c>
      <c r="E65" s="19">
        <v>2.13</v>
      </c>
      <c r="F65" s="344"/>
      <c r="I65" s="66"/>
      <c r="J65" s="66"/>
      <c r="K65" s="66"/>
    </row>
    <row r="66" spans="2:11" x14ac:dyDescent="0.25">
      <c r="B66" s="17" t="s">
        <v>167</v>
      </c>
      <c r="C66" s="18" t="s">
        <v>173</v>
      </c>
      <c r="D66" s="18" t="s">
        <v>1</v>
      </c>
      <c r="E66" s="19">
        <v>1.98</v>
      </c>
      <c r="F66" s="344"/>
      <c r="I66" s="66"/>
      <c r="J66" s="66"/>
      <c r="K66" s="66"/>
    </row>
    <row r="67" spans="2:11" x14ac:dyDescent="0.25">
      <c r="B67" s="17" t="s">
        <v>167</v>
      </c>
      <c r="C67" s="18" t="s">
        <v>173</v>
      </c>
      <c r="D67" s="18" t="s">
        <v>48</v>
      </c>
      <c r="E67" s="19">
        <v>18.97</v>
      </c>
      <c r="F67" s="344"/>
      <c r="I67" s="66"/>
      <c r="J67" s="66"/>
      <c r="K67" s="66"/>
    </row>
    <row r="68" spans="2:11" x14ac:dyDescent="0.25">
      <c r="B68" s="17" t="s">
        <v>167</v>
      </c>
      <c r="C68" s="18" t="s">
        <v>174</v>
      </c>
      <c r="D68" s="18" t="s">
        <v>34</v>
      </c>
      <c r="E68" s="19">
        <v>5.26</v>
      </c>
      <c r="F68" s="344"/>
      <c r="I68" s="66"/>
      <c r="J68" s="66"/>
      <c r="K68" s="66"/>
    </row>
    <row r="69" spans="2:11" x14ac:dyDescent="0.25">
      <c r="B69" s="17" t="s">
        <v>167</v>
      </c>
      <c r="C69" s="18" t="s">
        <v>174</v>
      </c>
      <c r="D69" s="18" t="s">
        <v>9</v>
      </c>
      <c r="E69" s="19">
        <v>0.23</v>
      </c>
      <c r="F69" s="344"/>
      <c r="I69" s="66"/>
      <c r="J69" s="66"/>
      <c r="K69" s="66"/>
    </row>
    <row r="70" spans="2:11" x14ac:dyDescent="0.25">
      <c r="B70" s="14" t="s">
        <v>167</v>
      </c>
      <c r="C70" s="15" t="s">
        <v>174</v>
      </c>
      <c r="D70" s="15" t="s">
        <v>24</v>
      </c>
      <c r="E70" s="16">
        <v>1.52</v>
      </c>
      <c r="F70" s="343"/>
      <c r="I70" s="66"/>
      <c r="J70" s="66"/>
      <c r="K70" s="66"/>
    </row>
    <row r="71" spans="2:11" x14ac:dyDescent="0.25">
      <c r="B71" s="11" t="s">
        <v>167</v>
      </c>
      <c r="C71" s="12" t="s">
        <v>175</v>
      </c>
      <c r="D71" s="12" t="s">
        <v>9</v>
      </c>
      <c r="E71" s="13">
        <v>1.89</v>
      </c>
      <c r="F71" s="342">
        <v>2.4900000000000002</v>
      </c>
      <c r="I71" s="66"/>
      <c r="J71" s="66"/>
      <c r="K71" s="66"/>
    </row>
    <row r="72" spans="2:11" x14ac:dyDescent="0.25">
      <c r="B72" s="14" t="s">
        <v>167</v>
      </c>
      <c r="C72" s="15" t="s">
        <v>175</v>
      </c>
      <c r="D72" s="15" t="s">
        <v>47</v>
      </c>
      <c r="E72" s="16">
        <v>0.6</v>
      </c>
      <c r="F72" s="343"/>
      <c r="I72" s="66"/>
      <c r="J72" s="66"/>
      <c r="K72" s="66"/>
    </row>
    <row r="73" spans="2:11" x14ac:dyDescent="0.25">
      <c r="B73" s="11" t="s">
        <v>176</v>
      </c>
      <c r="C73" s="12" t="s">
        <v>177</v>
      </c>
      <c r="D73" s="12" t="s">
        <v>25</v>
      </c>
      <c r="E73" s="13">
        <v>1.1200000000000001</v>
      </c>
      <c r="F73" s="342">
        <v>38.79</v>
      </c>
      <c r="I73" s="66"/>
      <c r="J73" s="66"/>
      <c r="K73" s="66"/>
    </row>
    <row r="74" spans="2:11" x14ac:dyDescent="0.25">
      <c r="B74" s="17" t="s">
        <v>176</v>
      </c>
      <c r="C74" s="18" t="s">
        <v>177</v>
      </c>
      <c r="D74" s="18" t="s">
        <v>24</v>
      </c>
      <c r="E74" s="19">
        <v>4.2</v>
      </c>
      <c r="F74" s="344"/>
      <c r="I74" s="66"/>
      <c r="J74" s="66"/>
      <c r="K74" s="66"/>
    </row>
    <row r="75" spans="2:11" x14ac:dyDescent="0.25">
      <c r="B75" s="17" t="s">
        <v>176</v>
      </c>
      <c r="C75" s="18" t="s">
        <v>177</v>
      </c>
      <c r="D75" s="18" t="s">
        <v>47</v>
      </c>
      <c r="E75" s="19">
        <v>1.72</v>
      </c>
      <c r="F75" s="344"/>
      <c r="I75" s="66"/>
      <c r="J75" s="66"/>
      <c r="K75" s="66"/>
    </row>
    <row r="76" spans="2:11" x14ac:dyDescent="0.25">
      <c r="B76" s="17" t="s">
        <v>176</v>
      </c>
      <c r="C76" s="18" t="s">
        <v>177</v>
      </c>
      <c r="D76" s="18" t="s">
        <v>0</v>
      </c>
      <c r="E76" s="19">
        <v>2.73</v>
      </c>
      <c r="F76" s="344"/>
      <c r="I76" s="66"/>
      <c r="J76" s="66"/>
      <c r="K76" s="66"/>
    </row>
    <row r="77" spans="2:11" x14ac:dyDescent="0.25">
      <c r="B77" s="17" t="s">
        <v>176</v>
      </c>
      <c r="C77" s="18" t="s">
        <v>177</v>
      </c>
      <c r="D77" s="18" t="s">
        <v>45</v>
      </c>
      <c r="E77" s="19">
        <v>7.53</v>
      </c>
      <c r="F77" s="344"/>
      <c r="I77" s="66"/>
      <c r="J77" s="66"/>
      <c r="K77" s="66"/>
    </row>
    <row r="78" spans="2:11" x14ac:dyDescent="0.25">
      <c r="B78" s="17" t="s">
        <v>176</v>
      </c>
      <c r="C78" s="18" t="s">
        <v>177</v>
      </c>
      <c r="D78" s="18" t="s">
        <v>41</v>
      </c>
      <c r="E78" s="19">
        <v>11.34</v>
      </c>
      <c r="F78" s="344"/>
      <c r="I78" s="66"/>
      <c r="J78" s="66"/>
      <c r="K78" s="66"/>
    </row>
    <row r="79" spans="2:11" x14ac:dyDescent="0.25">
      <c r="B79" s="14" t="s">
        <v>176</v>
      </c>
      <c r="C79" s="15" t="s">
        <v>177</v>
      </c>
      <c r="D79" s="15" t="s">
        <v>26</v>
      </c>
      <c r="E79" s="16">
        <v>10.15</v>
      </c>
      <c r="F79" s="343"/>
      <c r="I79" s="66"/>
      <c r="J79" s="66"/>
      <c r="K79" s="66"/>
    </row>
    <row r="80" spans="2:11" x14ac:dyDescent="0.25">
      <c r="B80" s="11" t="s">
        <v>176</v>
      </c>
      <c r="C80" s="12" t="s">
        <v>178</v>
      </c>
      <c r="D80" s="12" t="s">
        <v>47</v>
      </c>
      <c r="E80" s="13">
        <v>4.67</v>
      </c>
      <c r="F80" s="342">
        <v>52.64</v>
      </c>
      <c r="I80" s="66"/>
      <c r="J80" s="66"/>
      <c r="K80" s="66"/>
    </row>
    <row r="81" spans="2:11" x14ac:dyDescent="0.25">
      <c r="B81" s="17" t="s">
        <v>176</v>
      </c>
      <c r="C81" s="18" t="s">
        <v>178</v>
      </c>
      <c r="D81" s="18" t="s">
        <v>41</v>
      </c>
      <c r="E81" s="19">
        <v>2.2599999999999998</v>
      </c>
      <c r="F81" s="344"/>
      <c r="I81" s="66"/>
      <c r="J81" s="66"/>
      <c r="K81" s="66"/>
    </row>
    <row r="82" spans="2:11" x14ac:dyDescent="0.25">
      <c r="B82" s="17" t="s">
        <v>176</v>
      </c>
      <c r="C82" s="18" t="s">
        <v>178</v>
      </c>
      <c r="D82" s="18" t="s">
        <v>44</v>
      </c>
      <c r="E82" s="19">
        <v>10.63</v>
      </c>
      <c r="F82" s="344"/>
      <c r="I82" s="66"/>
      <c r="J82" s="66"/>
      <c r="K82" s="66"/>
    </row>
    <row r="83" spans="2:11" x14ac:dyDescent="0.25">
      <c r="B83" s="17" t="s">
        <v>176</v>
      </c>
      <c r="C83" s="18" t="s">
        <v>178</v>
      </c>
      <c r="D83" s="18" t="s">
        <v>8</v>
      </c>
      <c r="E83" s="19">
        <v>13.78</v>
      </c>
      <c r="F83" s="344"/>
      <c r="I83" s="66"/>
      <c r="J83" s="66"/>
      <c r="K83" s="66"/>
    </row>
    <row r="84" spans="2:11" x14ac:dyDescent="0.25">
      <c r="B84" s="14" t="s">
        <v>176</v>
      </c>
      <c r="C84" s="15" t="s">
        <v>178</v>
      </c>
      <c r="D84" s="15" t="s">
        <v>43</v>
      </c>
      <c r="E84" s="16">
        <v>21.3</v>
      </c>
      <c r="F84" s="343"/>
      <c r="I84" s="66"/>
      <c r="J84" s="66"/>
      <c r="K84" s="66"/>
    </row>
    <row r="85" spans="2:11" x14ac:dyDescent="0.25">
      <c r="B85" s="11" t="s">
        <v>179</v>
      </c>
      <c r="C85" s="12" t="s">
        <v>180</v>
      </c>
      <c r="D85" s="12" t="s">
        <v>94</v>
      </c>
      <c r="E85" s="13">
        <v>2.9</v>
      </c>
      <c r="F85" s="342">
        <v>7.69</v>
      </c>
      <c r="I85" s="66"/>
      <c r="J85" s="66"/>
      <c r="K85" s="66"/>
    </row>
    <row r="86" spans="2:11" x14ac:dyDescent="0.25">
      <c r="B86" s="17" t="s">
        <v>179</v>
      </c>
      <c r="C86" s="18" t="s">
        <v>180</v>
      </c>
      <c r="D86" s="18" t="s">
        <v>95</v>
      </c>
      <c r="E86" s="19">
        <v>3.06</v>
      </c>
      <c r="F86" s="344"/>
      <c r="I86" s="66"/>
      <c r="J86" s="66"/>
      <c r="K86" s="66"/>
    </row>
    <row r="87" spans="2:11" x14ac:dyDescent="0.25">
      <c r="B87" s="17" t="s">
        <v>179</v>
      </c>
      <c r="C87" s="18" t="s">
        <v>180</v>
      </c>
      <c r="D87" s="18" t="s">
        <v>96</v>
      </c>
      <c r="E87" s="19">
        <v>0.26</v>
      </c>
      <c r="F87" s="344"/>
      <c r="I87" s="66"/>
      <c r="J87" s="66"/>
      <c r="K87" s="66"/>
    </row>
    <row r="88" spans="2:11" x14ac:dyDescent="0.25">
      <c r="B88" s="17" t="s">
        <v>179</v>
      </c>
      <c r="C88" s="18" t="s">
        <v>180</v>
      </c>
      <c r="D88" s="18" t="s">
        <v>97</v>
      </c>
      <c r="E88" s="19">
        <v>0.16</v>
      </c>
      <c r="F88" s="344"/>
      <c r="I88" s="66"/>
      <c r="J88" s="66"/>
      <c r="K88" s="66"/>
    </row>
    <row r="89" spans="2:11" x14ac:dyDescent="0.25">
      <c r="B89" s="17" t="s">
        <v>179</v>
      </c>
      <c r="C89" s="18" t="s">
        <v>180</v>
      </c>
      <c r="D89" s="18" t="s">
        <v>98</v>
      </c>
      <c r="E89" s="19" t="s">
        <v>151</v>
      </c>
      <c r="F89" s="344"/>
      <c r="I89" s="66"/>
      <c r="J89" s="66"/>
      <c r="K89" s="66"/>
    </row>
    <row r="90" spans="2:11" x14ac:dyDescent="0.25">
      <c r="B90" s="17" t="s">
        <v>179</v>
      </c>
      <c r="C90" s="18" t="s">
        <v>180</v>
      </c>
      <c r="D90" s="18" t="s">
        <v>135</v>
      </c>
      <c r="E90" s="19" t="s">
        <v>151</v>
      </c>
      <c r="F90" s="344"/>
      <c r="I90" s="66"/>
      <c r="J90" s="66"/>
      <c r="K90" s="66"/>
    </row>
    <row r="91" spans="2:11" x14ac:dyDescent="0.25">
      <c r="B91" s="17" t="s">
        <v>179</v>
      </c>
      <c r="C91" s="18" t="s">
        <v>180</v>
      </c>
      <c r="D91" s="18" t="s">
        <v>99</v>
      </c>
      <c r="E91" s="19" t="s">
        <v>151</v>
      </c>
      <c r="F91" s="344"/>
      <c r="I91" s="66"/>
      <c r="J91" s="66"/>
      <c r="K91" s="66"/>
    </row>
    <row r="92" spans="2:11" x14ac:dyDescent="0.25">
      <c r="B92" s="14" t="s">
        <v>179</v>
      </c>
      <c r="C92" s="15" t="s">
        <v>180</v>
      </c>
      <c r="D92" s="15" t="s">
        <v>81</v>
      </c>
      <c r="E92" s="16">
        <v>1.32</v>
      </c>
      <c r="F92" s="343"/>
      <c r="I92" s="66"/>
      <c r="J92" s="66"/>
      <c r="K92" s="66"/>
    </row>
    <row r="93" spans="2:11" x14ac:dyDescent="0.25">
      <c r="B93" s="7" t="s">
        <v>179</v>
      </c>
      <c r="C93" s="8" t="s">
        <v>181</v>
      </c>
      <c r="D93" s="8" t="s">
        <v>135</v>
      </c>
      <c r="E93" s="9" t="s">
        <v>151</v>
      </c>
      <c r="F93" s="67" t="s">
        <v>151</v>
      </c>
      <c r="I93" s="66"/>
      <c r="J93" s="66"/>
      <c r="K93" s="66"/>
    </row>
    <row r="94" spans="2:11" x14ac:dyDescent="0.25">
      <c r="B94" s="11" t="s">
        <v>179</v>
      </c>
      <c r="C94" s="12" t="s">
        <v>182</v>
      </c>
      <c r="D94" s="12" t="s">
        <v>98</v>
      </c>
      <c r="E94" s="13" t="s">
        <v>151</v>
      </c>
      <c r="F94" s="342" t="s">
        <v>151</v>
      </c>
      <c r="I94" s="66"/>
      <c r="J94" s="66"/>
      <c r="K94" s="66"/>
    </row>
    <row r="95" spans="2:11" x14ac:dyDescent="0.25">
      <c r="B95" s="17" t="s">
        <v>179</v>
      </c>
      <c r="C95" s="18" t="s">
        <v>182</v>
      </c>
      <c r="D95" s="18" t="s">
        <v>95</v>
      </c>
      <c r="E95" s="19" t="s">
        <v>151</v>
      </c>
      <c r="F95" s="344"/>
      <c r="I95" s="66"/>
      <c r="J95" s="66"/>
      <c r="K95" s="66"/>
    </row>
    <row r="96" spans="2:11" x14ac:dyDescent="0.25">
      <c r="B96" s="17" t="s">
        <v>179</v>
      </c>
      <c r="C96" s="18" t="s">
        <v>182</v>
      </c>
      <c r="D96" s="18" t="s">
        <v>99</v>
      </c>
      <c r="E96" s="19" t="s">
        <v>151</v>
      </c>
      <c r="F96" s="344"/>
      <c r="I96" s="66"/>
      <c r="J96" s="66"/>
      <c r="K96" s="66"/>
    </row>
    <row r="97" spans="2:11" x14ac:dyDescent="0.25">
      <c r="B97" s="14" t="s">
        <v>179</v>
      </c>
      <c r="C97" s="15" t="s">
        <v>182</v>
      </c>
      <c r="D97" s="15" t="s">
        <v>135</v>
      </c>
      <c r="E97" s="16" t="s">
        <v>151</v>
      </c>
      <c r="F97" s="343"/>
      <c r="I97" s="66"/>
      <c r="J97" s="66"/>
      <c r="K97" s="66"/>
    </row>
    <row r="98" spans="2:11" x14ac:dyDescent="0.25">
      <c r="B98" s="11" t="s">
        <v>179</v>
      </c>
      <c r="C98" s="12" t="s">
        <v>183</v>
      </c>
      <c r="D98" s="12" t="s">
        <v>100</v>
      </c>
      <c r="E98" s="13">
        <v>0.61</v>
      </c>
      <c r="F98" s="342">
        <v>50.06</v>
      </c>
      <c r="I98" s="66"/>
      <c r="J98" s="66"/>
      <c r="K98" s="66"/>
    </row>
    <row r="99" spans="2:11" x14ac:dyDescent="0.25">
      <c r="B99" s="17" t="s">
        <v>179</v>
      </c>
      <c r="C99" s="18" t="s">
        <v>183</v>
      </c>
      <c r="D99" s="18" t="s">
        <v>101</v>
      </c>
      <c r="E99" s="19">
        <v>4.26</v>
      </c>
      <c r="F99" s="344"/>
      <c r="I99" s="66"/>
      <c r="J99" s="66"/>
      <c r="K99" s="66"/>
    </row>
    <row r="100" spans="2:11" x14ac:dyDescent="0.25">
      <c r="B100" s="17" t="s">
        <v>179</v>
      </c>
      <c r="C100" s="18" t="s">
        <v>183</v>
      </c>
      <c r="D100" s="18" t="s">
        <v>102</v>
      </c>
      <c r="E100" s="19">
        <v>17.87</v>
      </c>
      <c r="F100" s="344"/>
      <c r="I100" s="66"/>
      <c r="J100" s="66"/>
      <c r="K100" s="66"/>
    </row>
    <row r="101" spans="2:11" x14ac:dyDescent="0.25">
      <c r="B101" s="17" t="s">
        <v>179</v>
      </c>
      <c r="C101" s="18" t="s">
        <v>184</v>
      </c>
      <c r="D101" s="18" t="s">
        <v>103</v>
      </c>
      <c r="E101" s="19">
        <v>0.05</v>
      </c>
      <c r="F101" s="344"/>
      <c r="I101" s="66"/>
      <c r="J101" s="66"/>
      <c r="K101" s="66"/>
    </row>
    <row r="102" spans="2:11" x14ac:dyDescent="0.25">
      <c r="B102" s="17" t="s">
        <v>179</v>
      </c>
      <c r="C102" s="18" t="s">
        <v>184</v>
      </c>
      <c r="D102" s="18" t="s">
        <v>104</v>
      </c>
      <c r="E102" s="19">
        <v>2.4700000000000002</v>
      </c>
      <c r="F102" s="344"/>
      <c r="I102" s="66"/>
      <c r="J102" s="66"/>
      <c r="K102" s="66"/>
    </row>
    <row r="103" spans="2:11" x14ac:dyDescent="0.25">
      <c r="B103" s="17" t="s">
        <v>179</v>
      </c>
      <c r="C103" s="18" t="s">
        <v>184</v>
      </c>
      <c r="D103" s="18" t="s">
        <v>100</v>
      </c>
      <c r="E103" s="19">
        <v>5.18</v>
      </c>
      <c r="F103" s="344"/>
      <c r="I103" s="66"/>
      <c r="J103" s="66"/>
      <c r="K103" s="66"/>
    </row>
    <row r="104" spans="2:11" x14ac:dyDescent="0.25">
      <c r="B104" s="17" t="s">
        <v>179</v>
      </c>
      <c r="C104" s="18" t="s">
        <v>184</v>
      </c>
      <c r="D104" s="18" t="s">
        <v>105</v>
      </c>
      <c r="E104" s="19">
        <v>3.65</v>
      </c>
      <c r="F104" s="344"/>
      <c r="I104" s="66"/>
      <c r="J104" s="66"/>
      <c r="K104" s="66"/>
    </row>
    <row r="105" spans="2:11" x14ac:dyDescent="0.25">
      <c r="B105" s="17" t="s">
        <v>179</v>
      </c>
      <c r="C105" s="18" t="s">
        <v>184</v>
      </c>
      <c r="D105" s="18" t="s">
        <v>101</v>
      </c>
      <c r="E105" s="19">
        <v>8.6300000000000008</v>
      </c>
      <c r="F105" s="344"/>
      <c r="I105" s="66"/>
      <c r="J105" s="66"/>
      <c r="K105" s="66"/>
    </row>
    <row r="106" spans="2:11" x14ac:dyDescent="0.25">
      <c r="B106" s="17" t="s">
        <v>179</v>
      </c>
      <c r="C106" s="18" t="s">
        <v>184</v>
      </c>
      <c r="D106" s="18" t="s">
        <v>94</v>
      </c>
      <c r="E106" s="19">
        <v>4</v>
      </c>
      <c r="F106" s="344"/>
      <c r="I106" s="66"/>
      <c r="J106" s="66"/>
      <c r="K106" s="66"/>
    </row>
    <row r="107" spans="2:11" x14ac:dyDescent="0.25">
      <c r="B107" s="14" t="s">
        <v>179</v>
      </c>
      <c r="C107" s="15" t="s">
        <v>184</v>
      </c>
      <c r="D107" s="15" t="s">
        <v>106</v>
      </c>
      <c r="E107" s="16">
        <v>3.33</v>
      </c>
      <c r="F107" s="343"/>
      <c r="I107" s="66"/>
      <c r="J107" s="66"/>
      <c r="K107" s="66"/>
    </row>
    <row r="108" spans="2:11" x14ac:dyDescent="0.25">
      <c r="B108" s="11" t="s">
        <v>179</v>
      </c>
      <c r="C108" s="12" t="s">
        <v>185</v>
      </c>
      <c r="D108" s="12" t="s">
        <v>103</v>
      </c>
      <c r="E108" s="13">
        <v>0.03</v>
      </c>
      <c r="F108" s="342">
        <v>2.54</v>
      </c>
      <c r="I108" s="66"/>
      <c r="J108" s="66"/>
      <c r="K108" s="66"/>
    </row>
    <row r="109" spans="2:11" x14ac:dyDescent="0.25">
      <c r="B109" s="14" t="s">
        <v>179</v>
      </c>
      <c r="C109" s="15" t="s">
        <v>186</v>
      </c>
      <c r="D109" s="15" t="s">
        <v>107</v>
      </c>
      <c r="E109" s="16">
        <v>2.5099999999999998</v>
      </c>
      <c r="F109" s="343"/>
      <c r="I109" s="66"/>
      <c r="J109" s="66"/>
      <c r="K109" s="66"/>
    </row>
    <row r="110" spans="2:11" x14ac:dyDescent="0.25">
      <c r="B110" s="11" t="s">
        <v>187</v>
      </c>
      <c r="C110" s="12" t="s">
        <v>188</v>
      </c>
      <c r="D110" s="12" t="s">
        <v>106</v>
      </c>
      <c r="E110" s="13">
        <v>4.51</v>
      </c>
      <c r="F110" s="342">
        <v>59.78</v>
      </c>
      <c r="I110" s="66"/>
      <c r="J110" s="66"/>
      <c r="K110" s="66"/>
    </row>
    <row r="111" spans="2:11" x14ac:dyDescent="0.25">
      <c r="B111" s="17" t="s">
        <v>187</v>
      </c>
      <c r="C111" s="18" t="s">
        <v>188</v>
      </c>
      <c r="D111" s="18" t="s">
        <v>102</v>
      </c>
      <c r="E111" s="19">
        <v>1.04</v>
      </c>
      <c r="F111" s="344"/>
      <c r="I111" s="66"/>
      <c r="J111" s="66"/>
      <c r="K111" s="66"/>
    </row>
    <row r="112" spans="2:11" x14ac:dyDescent="0.25">
      <c r="B112" s="17" t="s">
        <v>187</v>
      </c>
      <c r="C112" s="18" t="s">
        <v>188</v>
      </c>
      <c r="D112" s="18" t="s">
        <v>108</v>
      </c>
      <c r="E112" s="19">
        <v>8.7799999999999994</v>
      </c>
      <c r="F112" s="344"/>
      <c r="I112" s="66"/>
      <c r="J112" s="66"/>
      <c r="K112" s="66"/>
    </row>
    <row r="113" spans="2:11" x14ac:dyDescent="0.25">
      <c r="B113" s="17" t="s">
        <v>187</v>
      </c>
      <c r="C113" s="18" t="s">
        <v>188</v>
      </c>
      <c r="D113" s="18" t="s">
        <v>109</v>
      </c>
      <c r="E113" s="19">
        <v>9.44</v>
      </c>
      <c r="F113" s="344"/>
      <c r="I113" s="66"/>
      <c r="J113" s="66"/>
      <c r="K113" s="66"/>
    </row>
    <row r="114" spans="2:11" x14ac:dyDescent="0.25">
      <c r="B114" s="17" t="s">
        <v>187</v>
      </c>
      <c r="C114" s="18" t="s">
        <v>189</v>
      </c>
      <c r="D114" s="18" t="s">
        <v>108</v>
      </c>
      <c r="E114" s="19">
        <v>1.32</v>
      </c>
      <c r="F114" s="344"/>
      <c r="I114" s="66"/>
      <c r="J114" s="66"/>
      <c r="K114" s="66"/>
    </row>
    <row r="115" spans="2:11" x14ac:dyDescent="0.25">
      <c r="B115" s="17" t="s">
        <v>187</v>
      </c>
      <c r="C115" s="18" t="s">
        <v>189</v>
      </c>
      <c r="D115" s="18" t="s">
        <v>109</v>
      </c>
      <c r="E115" s="19">
        <v>6.21</v>
      </c>
      <c r="F115" s="344"/>
      <c r="I115" s="66"/>
      <c r="J115" s="66"/>
      <c r="K115" s="66"/>
    </row>
    <row r="116" spans="2:11" x14ac:dyDescent="0.25">
      <c r="B116" s="17" t="s">
        <v>187</v>
      </c>
      <c r="C116" s="18" t="s">
        <v>189</v>
      </c>
      <c r="D116" s="18" t="s">
        <v>110</v>
      </c>
      <c r="E116" s="19">
        <v>8.2799999999999994</v>
      </c>
      <c r="F116" s="344"/>
      <c r="I116" s="66"/>
      <c r="J116" s="66"/>
      <c r="K116" s="66"/>
    </row>
    <row r="117" spans="2:11" x14ac:dyDescent="0.25">
      <c r="B117" s="17" t="s">
        <v>187</v>
      </c>
      <c r="C117" s="18" t="s">
        <v>189</v>
      </c>
      <c r="D117" s="18" t="s">
        <v>111</v>
      </c>
      <c r="E117" s="19">
        <v>19.739999999999998</v>
      </c>
      <c r="F117" s="344"/>
      <c r="I117" s="66"/>
      <c r="J117" s="66"/>
      <c r="K117" s="66"/>
    </row>
    <row r="118" spans="2:11" x14ac:dyDescent="0.25">
      <c r="B118" s="14" t="s">
        <v>187</v>
      </c>
      <c r="C118" s="15" t="s">
        <v>189</v>
      </c>
      <c r="D118" s="15" t="s">
        <v>112</v>
      </c>
      <c r="E118" s="16">
        <v>0.46</v>
      </c>
      <c r="F118" s="343"/>
      <c r="I118" s="66"/>
      <c r="J118" s="66"/>
      <c r="K118" s="66"/>
    </row>
    <row r="119" spans="2:11" x14ac:dyDescent="0.25">
      <c r="B119" s="11" t="s">
        <v>187</v>
      </c>
      <c r="C119" s="12" t="s">
        <v>190</v>
      </c>
      <c r="D119" s="12" t="s">
        <v>109</v>
      </c>
      <c r="E119" s="13">
        <v>3.91</v>
      </c>
      <c r="F119" s="342">
        <v>19.59</v>
      </c>
      <c r="I119" s="66"/>
      <c r="J119" s="66"/>
      <c r="K119" s="66"/>
    </row>
    <row r="120" spans="2:11" x14ac:dyDescent="0.25">
      <c r="B120" s="17" t="s">
        <v>187</v>
      </c>
      <c r="C120" s="18" t="s">
        <v>190</v>
      </c>
      <c r="D120" s="18" t="s">
        <v>110</v>
      </c>
      <c r="E120" s="19">
        <v>5.48</v>
      </c>
      <c r="F120" s="344"/>
      <c r="I120" s="66"/>
      <c r="J120" s="66"/>
      <c r="K120" s="66"/>
    </row>
    <row r="121" spans="2:11" x14ac:dyDescent="0.25">
      <c r="B121" s="17" t="s">
        <v>187</v>
      </c>
      <c r="C121" s="18" t="s">
        <v>190</v>
      </c>
      <c r="D121" s="18" t="s">
        <v>113</v>
      </c>
      <c r="E121" s="19">
        <v>0.87</v>
      </c>
      <c r="F121" s="344"/>
      <c r="I121" s="66"/>
      <c r="J121" s="66"/>
      <c r="K121" s="66"/>
    </row>
    <row r="122" spans="2:11" x14ac:dyDescent="0.25">
      <c r="B122" s="14" t="s">
        <v>187</v>
      </c>
      <c r="C122" s="15" t="s">
        <v>190</v>
      </c>
      <c r="D122" s="15" t="s">
        <v>114</v>
      </c>
      <c r="E122" s="16">
        <v>9.33</v>
      </c>
      <c r="F122" s="343"/>
      <c r="I122" s="66"/>
      <c r="J122" s="66"/>
      <c r="K122" s="66"/>
    </row>
    <row r="123" spans="2:11" x14ac:dyDescent="0.25">
      <c r="B123" s="11" t="s">
        <v>187</v>
      </c>
      <c r="C123" s="12" t="s">
        <v>191</v>
      </c>
      <c r="D123" s="12" t="s">
        <v>109</v>
      </c>
      <c r="E123" s="13">
        <v>8.8800000000000008</v>
      </c>
      <c r="F123" s="346">
        <v>27.88</v>
      </c>
      <c r="I123" s="66"/>
      <c r="J123" s="66"/>
      <c r="K123" s="66"/>
    </row>
    <row r="124" spans="2:11" x14ac:dyDescent="0.25">
      <c r="B124" s="17" t="s">
        <v>187</v>
      </c>
      <c r="C124" s="18" t="s">
        <v>191</v>
      </c>
      <c r="D124" s="18" t="s">
        <v>110</v>
      </c>
      <c r="E124" s="19">
        <v>4.4800000000000004</v>
      </c>
      <c r="F124" s="347"/>
      <c r="I124" s="66"/>
      <c r="J124" s="66"/>
      <c r="K124" s="66"/>
    </row>
    <row r="125" spans="2:11" x14ac:dyDescent="0.25">
      <c r="B125" s="17" t="s">
        <v>187</v>
      </c>
      <c r="C125" s="18" t="s">
        <v>191</v>
      </c>
      <c r="D125" s="18" t="s">
        <v>115</v>
      </c>
      <c r="E125" s="19">
        <v>1.32</v>
      </c>
      <c r="F125" s="347"/>
      <c r="I125" s="66"/>
      <c r="J125" s="66"/>
      <c r="K125" s="66"/>
    </row>
    <row r="126" spans="2:11" x14ac:dyDescent="0.25">
      <c r="B126" s="17" t="s">
        <v>187</v>
      </c>
      <c r="C126" s="18" t="s">
        <v>191</v>
      </c>
      <c r="D126" s="18" t="s">
        <v>116</v>
      </c>
      <c r="E126" s="19">
        <v>7</v>
      </c>
      <c r="F126" s="347"/>
      <c r="I126" s="66"/>
      <c r="J126" s="66"/>
      <c r="K126" s="66"/>
    </row>
    <row r="127" spans="2:11" x14ac:dyDescent="0.25">
      <c r="B127" s="17" t="s">
        <v>187</v>
      </c>
      <c r="C127" s="18" t="s">
        <v>191</v>
      </c>
      <c r="D127" s="18" t="s">
        <v>113</v>
      </c>
      <c r="E127" s="19">
        <v>1.79</v>
      </c>
      <c r="F127" s="347"/>
      <c r="I127" s="66"/>
      <c r="J127" s="66"/>
      <c r="K127" s="66"/>
    </row>
    <row r="128" spans="2:11" x14ac:dyDescent="0.25">
      <c r="B128" s="17" t="s">
        <v>187</v>
      </c>
      <c r="C128" s="18" t="s">
        <v>191</v>
      </c>
      <c r="D128" s="18" t="s">
        <v>114</v>
      </c>
      <c r="E128" s="19">
        <v>4.4000000000000004</v>
      </c>
      <c r="F128" s="347"/>
      <c r="I128" s="66"/>
      <c r="J128" s="66"/>
      <c r="K128" s="66"/>
    </row>
    <row r="129" spans="2:11" x14ac:dyDescent="0.25">
      <c r="B129" s="14" t="s">
        <v>187</v>
      </c>
      <c r="C129" s="15" t="s">
        <v>191</v>
      </c>
      <c r="D129" s="15" t="s">
        <v>117</v>
      </c>
      <c r="E129" s="16" t="s">
        <v>151</v>
      </c>
      <c r="F129" s="348"/>
      <c r="I129" s="66"/>
      <c r="J129" s="66"/>
      <c r="K129" s="66"/>
    </row>
    <row r="130" spans="2:11" x14ac:dyDescent="0.25">
      <c r="B130" s="11" t="s">
        <v>192</v>
      </c>
      <c r="C130" s="12" t="s">
        <v>193</v>
      </c>
      <c r="D130" s="12" t="s">
        <v>3</v>
      </c>
      <c r="E130" s="13">
        <v>9.41</v>
      </c>
      <c r="F130" s="342">
        <v>97.26</v>
      </c>
      <c r="I130" s="66"/>
      <c r="J130" s="66"/>
      <c r="K130" s="66"/>
    </row>
    <row r="131" spans="2:11" x14ac:dyDescent="0.25">
      <c r="B131" s="17" t="s">
        <v>192</v>
      </c>
      <c r="C131" s="18" t="s">
        <v>193</v>
      </c>
      <c r="D131" s="18" t="s">
        <v>11</v>
      </c>
      <c r="E131" s="19">
        <v>9.94</v>
      </c>
      <c r="F131" s="344"/>
      <c r="I131" s="66"/>
      <c r="J131" s="66"/>
      <c r="K131" s="66"/>
    </row>
    <row r="132" spans="2:11" x14ac:dyDescent="0.25">
      <c r="B132" s="17" t="s">
        <v>192</v>
      </c>
      <c r="C132" s="18" t="s">
        <v>193</v>
      </c>
      <c r="D132" s="18" t="s">
        <v>10</v>
      </c>
      <c r="E132" s="19">
        <v>5.88</v>
      </c>
      <c r="F132" s="344"/>
      <c r="I132" s="66"/>
      <c r="J132" s="66"/>
      <c r="K132" s="66"/>
    </row>
    <row r="133" spans="2:11" x14ac:dyDescent="0.25">
      <c r="B133" s="17" t="s">
        <v>192</v>
      </c>
      <c r="C133" s="18" t="s">
        <v>193</v>
      </c>
      <c r="D133" s="18" t="s">
        <v>18</v>
      </c>
      <c r="E133" s="19">
        <v>3.74</v>
      </c>
      <c r="F133" s="344"/>
      <c r="I133" s="66"/>
      <c r="J133" s="66"/>
      <c r="K133" s="66"/>
    </row>
    <row r="134" spans="2:11" x14ac:dyDescent="0.25">
      <c r="B134" s="17" t="s">
        <v>192</v>
      </c>
      <c r="C134" s="18" t="s">
        <v>193</v>
      </c>
      <c r="D134" s="18" t="s">
        <v>6</v>
      </c>
      <c r="E134" s="19">
        <v>11.46</v>
      </c>
      <c r="F134" s="344"/>
      <c r="I134" s="66"/>
      <c r="J134" s="66"/>
      <c r="K134" s="66"/>
    </row>
    <row r="135" spans="2:11" x14ac:dyDescent="0.25">
      <c r="B135" s="17" t="s">
        <v>192</v>
      </c>
      <c r="C135" s="18" t="s">
        <v>193</v>
      </c>
      <c r="D135" s="18" t="s">
        <v>14</v>
      </c>
      <c r="E135" s="19">
        <v>9.6300000000000008</v>
      </c>
      <c r="F135" s="344"/>
      <c r="I135" s="66"/>
      <c r="J135" s="66"/>
      <c r="K135" s="66"/>
    </row>
    <row r="136" spans="2:11" x14ac:dyDescent="0.25">
      <c r="B136" s="17" t="s">
        <v>192</v>
      </c>
      <c r="C136" s="18" t="s">
        <v>193</v>
      </c>
      <c r="D136" s="18" t="s">
        <v>42</v>
      </c>
      <c r="E136" s="19">
        <v>18.32</v>
      </c>
      <c r="F136" s="344"/>
      <c r="I136" s="66"/>
      <c r="J136" s="66"/>
      <c r="K136" s="66"/>
    </row>
    <row r="137" spans="2:11" x14ac:dyDescent="0.25">
      <c r="B137" s="17" t="s">
        <v>192</v>
      </c>
      <c r="C137" s="18" t="s">
        <v>193</v>
      </c>
      <c r="D137" s="18" t="s">
        <v>23</v>
      </c>
      <c r="E137" s="19">
        <v>3.86</v>
      </c>
      <c r="F137" s="344"/>
      <c r="I137" s="66"/>
      <c r="J137" s="66"/>
      <c r="K137" s="66"/>
    </row>
    <row r="138" spans="2:11" x14ac:dyDescent="0.25">
      <c r="B138" s="17" t="s">
        <v>192</v>
      </c>
      <c r="C138" s="18" t="s">
        <v>193</v>
      </c>
      <c r="D138" s="18" t="s">
        <v>35</v>
      </c>
      <c r="E138" s="19">
        <v>7.46</v>
      </c>
      <c r="F138" s="344"/>
      <c r="I138" s="66"/>
      <c r="J138" s="66"/>
      <c r="K138" s="66"/>
    </row>
    <row r="139" spans="2:11" x14ac:dyDescent="0.25">
      <c r="B139" s="17" t="s">
        <v>192</v>
      </c>
      <c r="C139" s="18" t="s">
        <v>193</v>
      </c>
      <c r="D139" s="18" t="s">
        <v>37</v>
      </c>
      <c r="E139" s="19">
        <v>11.59</v>
      </c>
      <c r="F139" s="344"/>
      <c r="I139" s="66"/>
      <c r="J139" s="66"/>
      <c r="K139" s="66"/>
    </row>
    <row r="140" spans="2:11" x14ac:dyDescent="0.25">
      <c r="B140" s="14" t="s">
        <v>192</v>
      </c>
      <c r="C140" s="15" t="s">
        <v>193</v>
      </c>
      <c r="D140" s="15" t="s">
        <v>120</v>
      </c>
      <c r="E140" s="16">
        <v>5.98</v>
      </c>
      <c r="F140" s="343"/>
      <c r="I140" s="66"/>
      <c r="J140" s="66"/>
      <c r="K140" s="66"/>
    </row>
    <row r="141" spans="2:11" x14ac:dyDescent="0.25">
      <c r="B141" s="11" t="s">
        <v>192</v>
      </c>
      <c r="C141" s="12" t="s">
        <v>194</v>
      </c>
      <c r="D141" s="12" t="s">
        <v>8</v>
      </c>
      <c r="E141" s="13">
        <v>3.33</v>
      </c>
      <c r="F141" s="342">
        <v>34.299999999999997</v>
      </c>
      <c r="I141" s="66"/>
      <c r="J141" s="66"/>
      <c r="K141" s="66"/>
    </row>
    <row r="142" spans="2:11" x14ac:dyDescent="0.25">
      <c r="B142" s="17" t="s">
        <v>192</v>
      </c>
      <c r="C142" s="18" t="s">
        <v>194</v>
      </c>
      <c r="D142" s="18" t="s">
        <v>11</v>
      </c>
      <c r="E142" s="19">
        <v>1.37</v>
      </c>
      <c r="F142" s="344"/>
      <c r="I142" s="66"/>
      <c r="J142" s="66"/>
      <c r="K142" s="66"/>
    </row>
    <row r="143" spans="2:11" x14ac:dyDescent="0.25">
      <c r="B143" s="17" t="s">
        <v>192</v>
      </c>
      <c r="C143" s="18" t="s">
        <v>194</v>
      </c>
      <c r="D143" s="18" t="s">
        <v>6</v>
      </c>
      <c r="E143" s="19">
        <v>22.35</v>
      </c>
      <c r="F143" s="344"/>
      <c r="I143" s="66"/>
      <c r="J143" s="66"/>
      <c r="K143" s="66"/>
    </row>
    <row r="144" spans="2:11" x14ac:dyDescent="0.25">
      <c r="B144" s="14" t="s">
        <v>192</v>
      </c>
      <c r="C144" s="15" t="s">
        <v>194</v>
      </c>
      <c r="D144" s="15" t="s">
        <v>14</v>
      </c>
      <c r="E144" s="16">
        <v>7.25</v>
      </c>
      <c r="F144" s="343"/>
      <c r="I144" s="66"/>
      <c r="J144" s="66"/>
      <c r="K144" s="66"/>
    </row>
    <row r="145" spans="2:11" x14ac:dyDescent="0.25">
      <c r="B145" s="11" t="s">
        <v>192</v>
      </c>
      <c r="C145" s="12" t="s">
        <v>195</v>
      </c>
      <c r="D145" s="12" t="s">
        <v>14</v>
      </c>
      <c r="E145" s="13">
        <v>8.36</v>
      </c>
      <c r="F145" s="342">
        <v>29.3</v>
      </c>
      <c r="I145" s="66"/>
      <c r="J145" s="66"/>
      <c r="K145" s="66"/>
    </row>
    <row r="146" spans="2:11" x14ac:dyDescent="0.25">
      <c r="B146" s="17" t="s">
        <v>192</v>
      </c>
      <c r="C146" s="18" t="s">
        <v>195</v>
      </c>
      <c r="D146" s="18" t="s">
        <v>37</v>
      </c>
      <c r="E146" s="19">
        <v>3.3</v>
      </c>
      <c r="F146" s="344"/>
      <c r="I146" s="66"/>
      <c r="J146" s="66"/>
      <c r="K146" s="66"/>
    </row>
    <row r="147" spans="2:11" x14ac:dyDescent="0.25">
      <c r="B147" s="14" t="s">
        <v>192</v>
      </c>
      <c r="C147" s="15" t="s">
        <v>196</v>
      </c>
      <c r="D147" s="15" t="s">
        <v>37</v>
      </c>
      <c r="E147" s="16">
        <v>17.64</v>
      </c>
      <c r="F147" s="343"/>
      <c r="I147" s="66"/>
      <c r="J147" s="66"/>
      <c r="K147" s="66"/>
    </row>
    <row r="148" spans="2:11" x14ac:dyDescent="0.25">
      <c r="B148" s="11" t="s">
        <v>197</v>
      </c>
      <c r="C148" s="12" t="s">
        <v>198</v>
      </c>
      <c r="D148" s="12" t="s">
        <v>111</v>
      </c>
      <c r="E148" s="13">
        <v>6.11</v>
      </c>
      <c r="F148" s="342">
        <v>74.53</v>
      </c>
      <c r="I148" s="66"/>
      <c r="J148" s="66"/>
      <c r="K148" s="66"/>
    </row>
    <row r="149" spans="2:11" x14ac:dyDescent="0.25">
      <c r="B149" s="17" t="s">
        <v>197</v>
      </c>
      <c r="C149" s="18" t="s">
        <v>198</v>
      </c>
      <c r="D149" s="18" t="s">
        <v>23</v>
      </c>
      <c r="E149" s="19">
        <v>2.1800000000000002</v>
      </c>
      <c r="F149" s="344"/>
      <c r="I149" s="66"/>
      <c r="J149" s="66"/>
      <c r="K149" s="66"/>
    </row>
    <row r="150" spans="2:11" x14ac:dyDescent="0.25">
      <c r="B150" s="17" t="s">
        <v>197</v>
      </c>
      <c r="C150" s="18" t="s">
        <v>198</v>
      </c>
      <c r="D150" s="18" t="s">
        <v>112</v>
      </c>
      <c r="E150" s="19">
        <v>2.33</v>
      </c>
      <c r="F150" s="344"/>
      <c r="I150" s="66"/>
      <c r="J150" s="66"/>
      <c r="K150" s="66"/>
    </row>
    <row r="151" spans="2:11" x14ac:dyDescent="0.25">
      <c r="B151" s="17" t="s">
        <v>197</v>
      </c>
      <c r="C151" s="18" t="s">
        <v>198</v>
      </c>
      <c r="D151" s="18" t="s">
        <v>124</v>
      </c>
      <c r="E151" s="19">
        <v>55.85</v>
      </c>
      <c r="F151" s="344"/>
      <c r="I151" s="66"/>
      <c r="J151" s="66"/>
      <c r="K151" s="66"/>
    </row>
    <row r="152" spans="2:11" x14ac:dyDescent="0.25">
      <c r="B152" s="17" t="s">
        <v>197</v>
      </c>
      <c r="C152" s="18" t="s">
        <v>198</v>
      </c>
      <c r="D152" s="18" t="s">
        <v>55</v>
      </c>
      <c r="E152" s="19">
        <v>3.42</v>
      </c>
      <c r="F152" s="344"/>
      <c r="I152" s="66"/>
      <c r="J152" s="66"/>
      <c r="K152" s="66"/>
    </row>
    <row r="153" spans="2:11" x14ac:dyDescent="0.25">
      <c r="B153" s="17" t="s">
        <v>197</v>
      </c>
      <c r="C153" s="18" t="s">
        <v>198</v>
      </c>
      <c r="D153" s="18" t="s">
        <v>53</v>
      </c>
      <c r="E153" s="19">
        <v>2.89</v>
      </c>
      <c r="F153" s="344"/>
      <c r="I153" s="66"/>
      <c r="J153" s="66"/>
      <c r="K153" s="66"/>
    </row>
    <row r="154" spans="2:11" x14ac:dyDescent="0.25">
      <c r="B154" s="17" t="s">
        <v>197</v>
      </c>
      <c r="C154" s="18" t="s">
        <v>199</v>
      </c>
      <c r="D154" s="18" t="s">
        <v>112</v>
      </c>
      <c r="E154" s="19">
        <v>1.75</v>
      </c>
      <c r="F154" s="344"/>
      <c r="I154" s="66"/>
      <c r="J154" s="66"/>
      <c r="K154" s="66"/>
    </row>
    <row r="155" spans="2:11" x14ac:dyDescent="0.25">
      <c r="B155" s="14" t="s">
        <v>197</v>
      </c>
      <c r="C155" s="15" t="s">
        <v>199</v>
      </c>
      <c r="D155" s="15" t="s">
        <v>124</v>
      </c>
      <c r="E155" s="16" t="s">
        <v>151</v>
      </c>
      <c r="F155" s="343"/>
      <c r="I155" s="66"/>
      <c r="J155" s="66"/>
      <c r="K155" s="66"/>
    </row>
    <row r="156" spans="2:11" x14ac:dyDescent="0.25">
      <c r="B156" s="7" t="s">
        <v>197</v>
      </c>
      <c r="C156" s="8" t="s">
        <v>200</v>
      </c>
      <c r="D156" s="8" t="s">
        <v>112</v>
      </c>
      <c r="E156" s="9">
        <v>8.89</v>
      </c>
      <c r="F156" s="67">
        <v>8.89</v>
      </c>
      <c r="I156" s="66"/>
      <c r="J156" s="66"/>
      <c r="K156" s="66"/>
    </row>
    <row r="157" spans="2:11" x14ac:dyDescent="0.25">
      <c r="B157" s="11" t="s">
        <v>201</v>
      </c>
      <c r="C157" s="12" t="s">
        <v>202</v>
      </c>
      <c r="D157" s="12" t="s">
        <v>52</v>
      </c>
      <c r="E157" s="13">
        <v>4.07</v>
      </c>
      <c r="F157" s="342">
        <v>38.119999999999997</v>
      </c>
      <c r="I157" s="66"/>
      <c r="J157" s="66"/>
      <c r="K157" s="66"/>
    </row>
    <row r="158" spans="2:11" x14ac:dyDescent="0.25">
      <c r="B158" s="17" t="s">
        <v>201</v>
      </c>
      <c r="C158" s="18" t="s">
        <v>202</v>
      </c>
      <c r="D158" s="18" t="s">
        <v>36</v>
      </c>
      <c r="E158" s="19">
        <v>7.1</v>
      </c>
      <c r="F158" s="344"/>
      <c r="I158" s="66"/>
      <c r="J158" s="66"/>
      <c r="K158" s="66"/>
    </row>
    <row r="159" spans="2:11" x14ac:dyDescent="0.25">
      <c r="B159" s="17" t="s">
        <v>201</v>
      </c>
      <c r="C159" s="18" t="s">
        <v>203</v>
      </c>
      <c r="D159" s="18" t="s">
        <v>37</v>
      </c>
      <c r="E159" s="19">
        <v>12.21</v>
      </c>
      <c r="F159" s="344"/>
      <c r="I159" s="66"/>
      <c r="J159" s="66"/>
      <c r="K159" s="66"/>
    </row>
    <row r="160" spans="2:11" x14ac:dyDescent="0.25">
      <c r="B160" s="17" t="s">
        <v>201</v>
      </c>
      <c r="C160" s="18" t="s">
        <v>203</v>
      </c>
      <c r="D160" s="18" t="s">
        <v>7</v>
      </c>
      <c r="E160" s="19">
        <v>2.78</v>
      </c>
      <c r="F160" s="344"/>
      <c r="I160" s="66"/>
      <c r="J160" s="66"/>
      <c r="K160" s="66"/>
    </row>
    <row r="161" spans="2:11" x14ac:dyDescent="0.25">
      <c r="B161" s="14" t="s">
        <v>201</v>
      </c>
      <c r="C161" s="15" t="s">
        <v>203</v>
      </c>
      <c r="D161" s="15" t="s">
        <v>4</v>
      </c>
      <c r="E161" s="16">
        <v>11.95</v>
      </c>
      <c r="F161" s="343"/>
      <c r="I161" s="66"/>
      <c r="J161" s="66"/>
      <c r="K161" s="66"/>
    </row>
    <row r="162" spans="2:11" x14ac:dyDescent="0.25">
      <c r="B162" s="11" t="s">
        <v>201</v>
      </c>
      <c r="C162" s="12" t="s">
        <v>204</v>
      </c>
      <c r="D162" s="12" t="s">
        <v>35</v>
      </c>
      <c r="E162" s="13">
        <v>10.8</v>
      </c>
      <c r="F162" s="342">
        <v>31.62</v>
      </c>
      <c r="I162" s="66"/>
      <c r="J162" s="66"/>
      <c r="K162" s="66"/>
    </row>
    <row r="163" spans="2:11" x14ac:dyDescent="0.25">
      <c r="B163" s="14" t="s">
        <v>201</v>
      </c>
      <c r="C163" s="15" t="s">
        <v>204</v>
      </c>
      <c r="D163" s="15" t="s">
        <v>5</v>
      </c>
      <c r="E163" s="16">
        <v>20.82</v>
      </c>
      <c r="F163" s="343"/>
      <c r="I163" s="66"/>
      <c r="J163" s="66"/>
      <c r="K163" s="66"/>
    </row>
    <row r="164" spans="2:11" x14ac:dyDescent="0.25">
      <c r="B164" s="11" t="s">
        <v>201</v>
      </c>
      <c r="C164" s="12" t="s">
        <v>205</v>
      </c>
      <c r="D164" s="12" t="s">
        <v>54</v>
      </c>
      <c r="E164" s="13">
        <v>4.4000000000000004</v>
      </c>
      <c r="F164" s="342">
        <v>28.98</v>
      </c>
      <c r="I164" s="66"/>
      <c r="J164" s="66"/>
      <c r="K164" s="66"/>
    </row>
    <row r="165" spans="2:11" x14ac:dyDescent="0.25">
      <c r="B165" s="17" t="s">
        <v>201</v>
      </c>
      <c r="C165" s="18" t="s">
        <v>205</v>
      </c>
      <c r="D165" s="18" t="s">
        <v>35</v>
      </c>
      <c r="E165" s="19">
        <v>3.72</v>
      </c>
      <c r="F165" s="344"/>
      <c r="I165" s="66"/>
      <c r="J165" s="66"/>
      <c r="K165" s="66"/>
    </row>
    <row r="166" spans="2:11" x14ac:dyDescent="0.25">
      <c r="B166" s="17" t="s">
        <v>201</v>
      </c>
      <c r="C166" s="18" t="s">
        <v>205</v>
      </c>
      <c r="D166" s="18" t="s">
        <v>120</v>
      </c>
      <c r="E166" s="19">
        <v>4.9800000000000004</v>
      </c>
      <c r="F166" s="344"/>
      <c r="I166" s="66"/>
      <c r="J166" s="66"/>
      <c r="K166" s="66"/>
    </row>
    <row r="167" spans="2:11" x14ac:dyDescent="0.25">
      <c r="B167" s="17" t="s">
        <v>201</v>
      </c>
      <c r="C167" s="18" t="s">
        <v>205</v>
      </c>
      <c r="D167" s="18" t="s">
        <v>55</v>
      </c>
      <c r="E167" s="19">
        <v>12.22</v>
      </c>
      <c r="F167" s="344"/>
      <c r="I167" s="66"/>
      <c r="J167" s="66"/>
      <c r="K167" s="66"/>
    </row>
    <row r="168" spans="2:11" x14ac:dyDescent="0.25">
      <c r="B168" s="14" t="s">
        <v>201</v>
      </c>
      <c r="C168" s="15" t="s">
        <v>205</v>
      </c>
      <c r="D168" s="15" t="s">
        <v>53</v>
      </c>
      <c r="E168" s="16">
        <v>3.66</v>
      </c>
      <c r="F168" s="343"/>
      <c r="I168" s="66"/>
      <c r="J168" s="66"/>
      <c r="K168" s="66"/>
    </row>
    <row r="169" spans="2:11" x14ac:dyDescent="0.25">
      <c r="B169" s="11" t="s">
        <v>201</v>
      </c>
      <c r="C169" s="12" t="s">
        <v>206</v>
      </c>
      <c r="D169" s="12" t="s">
        <v>54</v>
      </c>
      <c r="E169" s="13">
        <v>18.37</v>
      </c>
      <c r="F169" s="342">
        <v>108.24</v>
      </c>
      <c r="I169" s="66"/>
      <c r="J169" s="66"/>
      <c r="K169" s="66"/>
    </row>
    <row r="170" spans="2:11" x14ac:dyDescent="0.25">
      <c r="B170" s="17" t="s">
        <v>201</v>
      </c>
      <c r="C170" s="18" t="s">
        <v>206</v>
      </c>
      <c r="D170" s="18" t="s">
        <v>39</v>
      </c>
      <c r="E170" s="19">
        <v>10.07</v>
      </c>
      <c r="F170" s="344"/>
      <c r="I170" s="66"/>
      <c r="J170" s="66"/>
      <c r="K170" s="66"/>
    </row>
    <row r="171" spans="2:11" x14ac:dyDescent="0.25">
      <c r="B171" s="17" t="s">
        <v>201</v>
      </c>
      <c r="C171" s="18" t="s">
        <v>206</v>
      </c>
      <c r="D171" s="18" t="s">
        <v>53</v>
      </c>
      <c r="E171" s="19">
        <v>10.28</v>
      </c>
      <c r="F171" s="344"/>
      <c r="I171" s="66"/>
      <c r="J171" s="66"/>
      <c r="K171" s="66"/>
    </row>
    <row r="172" spans="2:11" x14ac:dyDescent="0.25">
      <c r="B172" s="14" t="s">
        <v>201</v>
      </c>
      <c r="C172" s="15" t="s">
        <v>206</v>
      </c>
      <c r="D172" s="15" t="s">
        <v>5</v>
      </c>
      <c r="E172" s="16">
        <v>69.52</v>
      </c>
      <c r="F172" s="343"/>
      <c r="I172" s="66"/>
      <c r="J172" s="66"/>
      <c r="K172" s="66"/>
    </row>
    <row r="173" spans="2:11" x14ac:dyDescent="0.25">
      <c r="B173" s="11" t="s">
        <v>201</v>
      </c>
      <c r="C173" s="12" t="s">
        <v>207</v>
      </c>
      <c r="D173" s="12" t="s">
        <v>4</v>
      </c>
      <c r="E173" s="13">
        <v>3.78</v>
      </c>
      <c r="F173" s="342">
        <v>54.88</v>
      </c>
      <c r="I173" s="66"/>
      <c r="J173" s="66"/>
      <c r="K173" s="66"/>
    </row>
    <row r="174" spans="2:11" x14ac:dyDescent="0.25">
      <c r="B174" s="17" t="s">
        <v>201</v>
      </c>
      <c r="C174" s="18" t="s">
        <v>207</v>
      </c>
      <c r="D174" s="18" t="s">
        <v>52</v>
      </c>
      <c r="E174" s="19">
        <v>3.31</v>
      </c>
      <c r="F174" s="344"/>
      <c r="I174" s="66"/>
      <c r="J174" s="66"/>
      <c r="K174" s="66"/>
    </row>
    <row r="175" spans="2:11" x14ac:dyDescent="0.25">
      <c r="B175" s="17" t="s">
        <v>201</v>
      </c>
      <c r="C175" s="18" t="s">
        <v>207</v>
      </c>
      <c r="D175" s="18" t="s">
        <v>36</v>
      </c>
      <c r="E175" s="19">
        <v>29.03</v>
      </c>
      <c r="F175" s="344"/>
      <c r="I175" s="66"/>
      <c r="J175" s="66"/>
      <c r="K175" s="66"/>
    </row>
    <row r="176" spans="2:11" x14ac:dyDescent="0.25">
      <c r="B176" s="14" t="s">
        <v>201</v>
      </c>
      <c r="C176" s="15" t="s">
        <v>207</v>
      </c>
      <c r="D176" s="15" t="s">
        <v>21</v>
      </c>
      <c r="E176" s="16">
        <v>18.760000000000002</v>
      </c>
      <c r="F176" s="343"/>
      <c r="I176" s="66"/>
      <c r="J176" s="66"/>
      <c r="K176" s="66"/>
    </row>
    <row r="177" spans="2:11" x14ac:dyDescent="0.25">
      <c r="B177" s="11" t="s">
        <v>201</v>
      </c>
      <c r="C177" s="12" t="s">
        <v>208</v>
      </c>
      <c r="D177" s="12" t="s">
        <v>37</v>
      </c>
      <c r="E177" s="13">
        <v>4.63</v>
      </c>
      <c r="F177" s="342">
        <v>206.39</v>
      </c>
      <c r="I177" s="66"/>
      <c r="J177" s="66"/>
      <c r="K177" s="66"/>
    </row>
    <row r="178" spans="2:11" x14ac:dyDescent="0.25">
      <c r="B178" s="17" t="s">
        <v>201</v>
      </c>
      <c r="C178" s="18" t="s">
        <v>208</v>
      </c>
      <c r="D178" s="18" t="s">
        <v>7</v>
      </c>
      <c r="E178" s="19">
        <v>24.52</v>
      </c>
      <c r="F178" s="344"/>
      <c r="I178" s="66"/>
      <c r="J178" s="66"/>
      <c r="K178" s="66"/>
    </row>
    <row r="179" spans="2:11" x14ac:dyDescent="0.25">
      <c r="B179" s="17" t="s">
        <v>201</v>
      </c>
      <c r="C179" s="18" t="s">
        <v>208</v>
      </c>
      <c r="D179" s="18" t="s">
        <v>13</v>
      </c>
      <c r="E179" s="19">
        <v>17.27</v>
      </c>
      <c r="F179" s="344"/>
      <c r="I179" s="66"/>
      <c r="J179" s="66"/>
      <c r="K179" s="66"/>
    </row>
    <row r="180" spans="2:11" x14ac:dyDescent="0.25">
      <c r="B180" s="17" t="s">
        <v>201</v>
      </c>
      <c r="C180" s="18" t="s">
        <v>208</v>
      </c>
      <c r="D180" s="18" t="s">
        <v>4</v>
      </c>
      <c r="E180" s="19">
        <v>16.04</v>
      </c>
      <c r="F180" s="344"/>
      <c r="I180" s="66"/>
      <c r="J180" s="66"/>
      <c r="K180" s="66"/>
    </row>
    <row r="181" spans="2:11" x14ac:dyDescent="0.25">
      <c r="B181" s="17" t="s">
        <v>201</v>
      </c>
      <c r="C181" s="18" t="s">
        <v>208</v>
      </c>
      <c r="D181" s="18" t="s">
        <v>15</v>
      </c>
      <c r="E181" s="19">
        <v>68.760000000000005</v>
      </c>
      <c r="F181" s="344"/>
      <c r="I181" s="66"/>
      <c r="J181" s="66"/>
      <c r="K181" s="66"/>
    </row>
    <row r="182" spans="2:11" x14ac:dyDescent="0.25">
      <c r="B182" s="17" t="s">
        <v>201</v>
      </c>
      <c r="C182" s="18" t="s">
        <v>208</v>
      </c>
      <c r="D182" s="18" t="s">
        <v>40</v>
      </c>
      <c r="E182" s="19">
        <v>15.82</v>
      </c>
      <c r="F182" s="344"/>
      <c r="I182" s="66"/>
      <c r="J182" s="66"/>
      <c r="K182" s="66"/>
    </row>
    <row r="183" spans="2:11" x14ac:dyDescent="0.25">
      <c r="B183" s="17" t="s">
        <v>201</v>
      </c>
      <c r="C183" s="18" t="s">
        <v>208</v>
      </c>
      <c r="D183" s="18" t="s">
        <v>22</v>
      </c>
      <c r="E183" s="19">
        <v>21.22</v>
      </c>
      <c r="F183" s="344"/>
      <c r="I183" s="66"/>
      <c r="J183" s="66"/>
      <c r="K183" s="66"/>
    </row>
    <row r="184" spans="2:11" x14ac:dyDescent="0.25">
      <c r="B184" s="17" t="s">
        <v>201</v>
      </c>
      <c r="C184" s="18" t="s">
        <v>208</v>
      </c>
      <c r="D184" s="18" t="s">
        <v>17</v>
      </c>
      <c r="E184" s="19">
        <v>11.94</v>
      </c>
      <c r="F184" s="344"/>
      <c r="I184" s="66"/>
      <c r="J184" s="66"/>
      <c r="K184" s="66"/>
    </row>
    <row r="185" spans="2:11" x14ac:dyDescent="0.25">
      <c r="B185" s="17" t="s">
        <v>201</v>
      </c>
      <c r="C185" s="18" t="s">
        <v>208</v>
      </c>
      <c r="D185" s="18" t="s">
        <v>5</v>
      </c>
      <c r="E185" s="19">
        <v>17.36</v>
      </c>
      <c r="F185" s="344"/>
      <c r="I185" s="66"/>
      <c r="J185" s="66"/>
      <c r="K185" s="66"/>
    </row>
    <row r="186" spans="2:11" x14ac:dyDescent="0.25">
      <c r="B186" s="17" t="s">
        <v>201</v>
      </c>
      <c r="C186" s="18" t="s">
        <v>208</v>
      </c>
      <c r="D186" s="18" t="s">
        <v>29</v>
      </c>
      <c r="E186" s="19">
        <v>7.73</v>
      </c>
      <c r="F186" s="344"/>
      <c r="I186" s="66"/>
      <c r="J186" s="66"/>
      <c r="K186" s="66"/>
    </row>
    <row r="187" spans="2:11" x14ac:dyDescent="0.25">
      <c r="B187" s="14" t="s">
        <v>201</v>
      </c>
      <c r="C187" s="15" t="s">
        <v>208</v>
      </c>
      <c r="D187" s="15" t="s">
        <v>49</v>
      </c>
      <c r="E187" s="16">
        <v>1.1100000000000001</v>
      </c>
      <c r="F187" s="343"/>
      <c r="I187" s="66"/>
      <c r="J187" s="66"/>
      <c r="K187" s="66"/>
    </row>
    <row r="188" spans="2:11" x14ac:dyDescent="0.25">
      <c r="B188" s="11" t="s">
        <v>201</v>
      </c>
      <c r="C188" s="12" t="s">
        <v>209</v>
      </c>
      <c r="D188" s="12" t="s">
        <v>5</v>
      </c>
      <c r="E188" s="13">
        <v>19.53</v>
      </c>
      <c r="F188" s="342">
        <v>55.36</v>
      </c>
      <c r="I188" s="66"/>
      <c r="J188" s="66"/>
      <c r="K188" s="66"/>
    </row>
    <row r="189" spans="2:11" x14ac:dyDescent="0.25">
      <c r="B189" s="14" t="s">
        <v>201</v>
      </c>
      <c r="C189" s="15" t="s">
        <v>209</v>
      </c>
      <c r="D189" s="15" t="s">
        <v>38</v>
      </c>
      <c r="E189" s="16">
        <v>35.83</v>
      </c>
      <c r="F189" s="343"/>
      <c r="I189" s="66"/>
      <c r="J189" s="66"/>
      <c r="K189" s="66"/>
    </row>
    <row r="190" spans="2:11" x14ac:dyDescent="0.25">
      <c r="B190" s="11" t="s">
        <v>201</v>
      </c>
      <c r="C190" s="12" t="s">
        <v>210</v>
      </c>
      <c r="D190" s="12" t="s">
        <v>5</v>
      </c>
      <c r="E190" s="13">
        <v>20.62</v>
      </c>
      <c r="F190" s="342">
        <v>79.63</v>
      </c>
      <c r="I190" s="66"/>
      <c r="J190" s="66"/>
      <c r="K190" s="66"/>
    </row>
    <row r="191" spans="2:11" x14ac:dyDescent="0.25">
      <c r="B191" s="17" t="s">
        <v>201</v>
      </c>
      <c r="C191" s="18" t="s">
        <v>210</v>
      </c>
      <c r="D191" s="18" t="s">
        <v>38</v>
      </c>
      <c r="E191" s="19">
        <v>12.78</v>
      </c>
      <c r="F191" s="344"/>
      <c r="I191" s="66"/>
      <c r="J191" s="66"/>
      <c r="K191" s="66"/>
    </row>
    <row r="192" spans="2:11" x14ac:dyDescent="0.25">
      <c r="B192" s="17" t="s">
        <v>201</v>
      </c>
      <c r="C192" s="18" t="s">
        <v>210</v>
      </c>
      <c r="D192" s="18" t="s">
        <v>29</v>
      </c>
      <c r="E192" s="19">
        <v>4.29</v>
      </c>
      <c r="F192" s="344"/>
      <c r="I192" s="66"/>
      <c r="J192" s="66"/>
      <c r="K192" s="66"/>
    </row>
    <row r="193" spans="2:11" x14ac:dyDescent="0.25">
      <c r="B193" s="17" t="s">
        <v>201</v>
      </c>
      <c r="C193" s="18" t="s">
        <v>210</v>
      </c>
      <c r="D193" s="18" t="s">
        <v>134</v>
      </c>
      <c r="E193" s="19">
        <v>37.869999999999997</v>
      </c>
      <c r="F193" s="344"/>
      <c r="I193" s="66"/>
      <c r="J193" s="66"/>
      <c r="K193" s="66"/>
    </row>
    <row r="194" spans="2:11" x14ac:dyDescent="0.25">
      <c r="B194" s="14" t="s">
        <v>201</v>
      </c>
      <c r="C194" s="15" t="s">
        <v>210</v>
      </c>
      <c r="D194" s="15" t="s">
        <v>49</v>
      </c>
      <c r="E194" s="16">
        <v>4.08</v>
      </c>
      <c r="F194" s="343"/>
      <c r="I194" s="66"/>
      <c r="J194" s="66"/>
      <c r="K194" s="66"/>
    </row>
    <row r="196" spans="2:11" x14ac:dyDescent="0.25">
      <c r="E196" s="4">
        <f>SUM(E4:E194)</f>
        <v>1404.6599999999996</v>
      </c>
      <c r="F196" s="4">
        <f>SUM(F4:F194)</f>
        <v>1404.6399999999999</v>
      </c>
    </row>
  </sheetData>
  <mergeCells count="35">
    <mergeCell ref="F148:F155"/>
    <mergeCell ref="F157:F161"/>
    <mergeCell ref="F162:F163"/>
    <mergeCell ref="F190:F194"/>
    <mergeCell ref="F164:F168"/>
    <mergeCell ref="F169:F172"/>
    <mergeCell ref="F173:F176"/>
    <mergeCell ref="F177:F187"/>
    <mergeCell ref="F188:F189"/>
    <mergeCell ref="F119:F122"/>
    <mergeCell ref="F123:F129"/>
    <mergeCell ref="F130:F140"/>
    <mergeCell ref="F141:F144"/>
    <mergeCell ref="F145:F147"/>
    <mergeCell ref="F108:F109"/>
    <mergeCell ref="F110:F118"/>
    <mergeCell ref="F94:F97"/>
    <mergeCell ref="F98:F107"/>
    <mergeCell ref="F80:F84"/>
    <mergeCell ref="F85:F92"/>
    <mergeCell ref="E2:F2"/>
    <mergeCell ref="F5:F6"/>
    <mergeCell ref="F60:F70"/>
    <mergeCell ref="F71:F72"/>
    <mergeCell ref="F73:F79"/>
    <mergeCell ref="F32:F34"/>
    <mergeCell ref="F35:F41"/>
    <mergeCell ref="F42:F47"/>
    <mergeCell ref="F48:F53"/>
    <mergeCell ref="F54:F59"/>
    <mergeCell ref="F10:F11"/>
    <mergeCell ref="F12:F15"/>
    <mergeCell ref="F17:F26"/>
    <mergeCell ref="F27:F28"/>
    <mergeCell ref="F29:F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F1:H24"/>
  <sheetViews>
    <sheetView workbookViewId="0">
      <selection activeCell="G6" sqref="G6"/>
    </sheetView>
  </sheetViews>
  <sheetFormatPr defaultRowHeight="15" x14ac:dyDescent="0.25"/>
  <cols>
    <col min="1" max="5" width="9.140625" style="62"/>
    <col min="6" max="10" width="14.85546875" style="62" customWidth="1"/>
    <col min="11" max="16384" width="9.140625" style="62"/>
  </cols>
  <sheetData>
    <row r="1" spans="6:8" ht="20.100000000000001" customHeight="1" x14ac:dyDescent="0.25"/>
    <row r="2" spans="6:8" ht="20.100000000000001" customHeight="1" x14ac:dyDescent="0.25">
      <c r="F2" s="336" t="s">
        <v>65</v>
      </c>
      <c r="G2" s="336" t="s">
        <v>213</v>
      </c>
      <c r="H2" s="336"/>
    </row>
    <row r="3" spans="6:8" ht="20.100000000000001" customHeight="1" x14ac:dyDescent="0.25">
      <c r="F3" s="336"/>
      <c r="G3" s="64" t="s">
        <v>212</v>
      </c>
      <c r="H3" s="64">
        <v>2040</v>
      </c>
    </row>
    <row r="4" spans="6:8" ht="20.100000000000001" customHeight="1" x14ac:dyDescent="0.25">
      <c r="F4" s="64">
        <v>2</v>
      </c>
      <c r="G4" s="74">
        <v>3226.9450000000002</v>
      </c>
      <c r="H4" s="74">
        <v>3552.1548761875356</v>
      </c>
    </row>
    <row r="5" spans="6:8" ht="20.100000000000001" customHeight="1" x14ac:dyDescent="0.25">
      <c r="F5" s="64">
        <v>3</v>
      </c>
      <c r="G5" s="74">
        <v>1212.502</v>
      </c>
      <c r="H5" s="76">
        <v>715.11449675358301</v>
      </c>
    </row>
    <row r="6" spans="6:8" ht="20.100000000000001" customHeight="1" x14ac:dyDescent="0.25">
      <c r="F6" s="64">
        <v>4</v>
      </c>
      <c r="G6" s="74">
        <v>452.22199999999998</v>
      </c>
      <c r="H6" s="76">
        <v>438.80204348023881</v>
      </c>
    </row>
    <row r="7" spans="6:8" ht="20.100000000000001" customHeight="1" x14ac:dyDescent="0.25">
      <c r="F7" s="64">
        <v>5</v>
      </c>
      <c r="G7" s="74">
        <v>941.11199999999997</v>
      </c>
      <c r="H7" s="74">
        <v>2767.8008499432226</v>
      </c>
    </row>
    <row r="8" spans="6:8" ht="20.100000000000001" customHeight="1" x14ac:dyDescent="0.25">
      <c r="F8" s="64">
        <v>6</v>
      </c>
      <c r="G8" s="74">
        <v>6.944</v>
      </c>
      <c r="H8" s="74">
        <v>14.662513304861692</v>
      </c>
    </row>
    <row r="9" spans="6:8" ht="20.100000000000001" customHeight="1" x14ac:dyDescent="0.25">
      <c r="F9" s="64">
        <v>7</v>
      </c>
      <c r="G9" s="74">
        <v>400.00099999999998</v>
      </c>
      <c r="H9" s="76">
        <v>190.98449690645174</v>
      </c>
    </row>
    <row r="10" spans="6:8" ht="20.100000000000001" customHeight="1" x14ac:dyDescent="0.25">
      <c r="F10" s="64">
        <v>8</v>
      </c>
      <c r="G10" s="74">
        <v>1800</v>
      </c>
      <c r="H10" s="76">
        <v>884.78910758372319</v>
      </c>
    </row>
    <row r="11" spans="6:8" ht="20.100000000000001" customHeight="1" x14ac:dyDescent="0.25">
      <c r="F11" s="64">
        <v>9</v>
      </c>
      <c r="G11" s="74">
        <v>1506.11</v>
      </c>
      <c r="H11" s="74">
        <v>3912.9502788885216</v>
      </c>
    </row>
    <row r="12" spans="6:8" ht="20.100000000000001" customHeight="1" x14ac:dyDescent="0.25">
      <c r="F12" s="64">
        <v>10</v>
      </c>
      <c r="G12" s="74">
        <v>45150</v>
      </c>
      <c r="H12" s="76">
        <v>22037.301531461399</v>
      </c>
    </row>
    <row r="13" spans="6:8" ht="20.100000000000001" customHeight="1" x14ac:dyDescent="0.25">
      <c r="F13" s="64" t="s">
        <v>149</v>
      </c>
      <c r="G13" s="65">
        <f>SUM(G4:G12)</f>
        <v>54695.836000000003</v>
      </c>
      <c r="H13" s="65">
        <f>SUM(H4:H12)</f>
        <v>34514.56019450954</v>
      </c>
    </row>
    <row r="14" spans="6:8" ht="20.100000000000001" customHeight="1" x14ac:dyDescent="0.25"/>
    <row r="15" spans="6:8" ht="20.100000000000001" customHeight="1" x14ac:dyDescent="0.25"/>
    <row r="16" spans="6:8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</sheetData>
  <mergeCells count="2">
    <mergeCell ref="G2:H2"/>
    <mergeCell ref="F2: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C2:M197"/>
  <sheetViews>
    <sheetView workbookViewId="0">
      <selection activeCell="M89" sqref="M89:M90"/>
    </sheetView>
  </sheetViews>
  <sheetFormatPr defaultRowHeight="15" x14ac:dyDescent="0.25"/>
  <cols>
    <col min="1" max="4" width="9.140625" style="66"/>
    <col min="5" max="5" width="23.5703125" style="66" bestFit="1" customWidth="1"/>
    <col min="6" max="6" width="17.42578125" style="66" customWidth="1"/>
    <col min="7" max="8" width="9.140625" style="66"/>
    <col min="9" max="9" width="9.140625" style="105"/>
    <col min="10" max="10" width="8.7109375" style="105" customWidth="1"/>
    <col min="11" max="11" width="27.42578125" style="105" bestFit="1" customWidth="1"/>
    <col min="12" max="12" width="20.7109375" style="105" customWidth="1"/>
    <col min="13" max="16384" width="9.140625" style="66"/>
  </cols>
  <sheetData>
    <row r="2" spans="3:13" ht="15.75" thickBot="1" x14ac:dyDescent="0.3">
      <c r="F2" s="104" t="s">
        <v>272</v>
      </c>
      <c r="L2" s="106" t="s">
        <v>273</v>
      </c>
    </row>
    <row r="3" spans="3:13" ht="16.5" thickTop="1" thickBot="1" x14ac:dyDescent="0.3">
      <c r="C3" s="351" t="s">
        <v>71</v>
      </c>
      <c r="D3" s="353" t="s">
        <v>72</v>
      </c>
      <c r="E3" s="353" t="s">
        <v>66</v>
      </c>
      <c r="F3" s="107" t="s">
        <v>274</v>
      </c>
      <c r="I3" s="355" t="s">
        <v>71</v>
      </c>
      <c r="J3" s="355" t="s">
        <v>72</v>
      </c>
      <c r="K3" s="355" t="s">
        <v>66</v>
      </c>
      <c r="L3" s="108" t="s">
        <v>274</v>
      </c>
    </row>
    <row r="4" spans="3:13" ht="15.75" thickBot="1" x14ac:dyDescent="0.3">
      <c r="C4" s="352"/>
      <c r="D4" s="354"/>
      <c r="E4" s="354"/>
      <c r="F4" s="109" t="s">
        <v>275</v>
      </c>
      <c r="I4" s="355"/>
      <c r="J4" s="355"/>
      <c r="K4" s="355"/>
      <c r="L4" s="110" t="s">
        <v>275</v>
      </c>
    </row>
    <row r="5" spans="3:13" ht="16.5" thickTop="1" thickBot="1" x14ac:dyDescent="0.3">
      <c r="C5" s="111" t="s">
        <v>276</v>
      </c>
      <c r="D5" s="111" t="s">
        <v>277</v>
      </c>
      <c r="E5" s="112" t="s">
        <v>74</v>
      </c>
      <c r="F5" s="111">
        <v>0</v>
      </c>
      <c r="G5" s="349">
        <f>SUM(F5:F7)</f>
        <v>575.98</v>
      </c>
      <c r="I5" s="113" t="s">
        <v>278</v>
      </c>
      <c r="J5" s="113" t="s">
        <v>277</v>
      </c>
      <c r="K5" s="113" t="s">
        <v>74</v>
      </c>
      <c r="L5" s="113">
        <v>0</v>
      </c>
      <c r="M5" s="349">
        <f>SUM(L5:L7)</f>
        <v>1023.3475694444444</v>
      </c>
    </row>
    <row r="6" spans="3:13" ht="15.75" thickBot="1" x14ac:dyDescent="0.3">
      <c r="C6" s="114" t="s">
        <v>276</v>
      </c>
      <c r="D6" s="114" t="s">
        <v>279</v>
      </c>
      <c r="E6" s="112" t="s">
        <v>74</v>
      </c>
      <c r="F6" s="114">
        <v>575.98</v>
      </c>
      <c r="G6" s="350"/>
      <c r="I6" s="113" t="s">
        <v>278</v>
      </c>
      <c r="J6" s="113" t="s">
        <v>279</v>
      </c>
      <c r="K6" s="113" t="s">
        <v>74</v>
      </c>
      <c r="L6" s="113">
        <v>1023.3475694444444</v>
      </c>
      <c r="M6" s="350"/>
    </row>
    <row r="7" spans="3:13" ht="15.75" thickBot="1" x14ac:dyDescent="0.3">
      <c r="C7" s="115" t="s">
        <v>276</v>
      </c>
      <c r="D7" s="115" t="s">
        <v>280</v>
      </c>
      <c r="E7" s="112" t="s">
        <v>74</v>
      </c>
      <c r="F7" s="115">
        <v>0</v>
      </c>
      <c r="G7" s="350"/>
      <c r="I7" s="113" t="s">
        <v>278</v>
      </c>
      <c r="J7" s="113" t="s">
        <v>280</v>
      </c>
      <c r="K7" s="113" t="s">
        <v>74</v>
      </c>
      <c r="L7" s="113">
        <v>0</v>
      </c>
      <c r="M7" s="350"/>
    </row>
    <row r="8" spans="3:13" ht="15.75" thickBot="1" x14ac:dyDescent="0.3">
      <c r="C8" s="111" t="s">
        <v>281</v>
      </c>
      <c r="D8" s="111" t="s">
        <v>126</v>
      </c>
      <c r="E8" s="112" t="s">
        <v>52</v>
      </c>
      <c r="F8" s="111">
        <v>0</v>
      </c>
      <c r="G8" s="349">
        <f>SUM(F8:F9)</f>
        <v>22.03</v>
      </c>
      <c r="I8" s="113" t="s">
        <v>125</v>
      </c>
      <c r="J8" s="113" t="s">
        <v>126</v>
      </c>
      <c r="K8" s="113" t="s">
        <v>52</v>
      </c>
      <c r="L8" s="113">
        <v>0</v>
      </c>
      <c r="M8" s="349">
        <f>SUM(L8:L9)</f>
        <v>27.909729166666668</v>
      </c>
    </row>
    <row r="9" spans="3:13" ht="15.75" thickBot="1" x14ac:dyDescent="0.3">
      <c r="C9" s="111" t="s">
        <v>281</v>
      </c>
      <c r="D9" s="111" t="s">
        <v>131</v>
      </c>
      <c r="E9" s="112" t="s">
        <v>52</v>
      </c>
      <c r="F9" s="111">
        <v>22.03</v>
      </c>
      <c r="G9" s="350"/>
      <c r="I9" s="113" t="s">
        <v>125</v>
      </c>
      <c r="J9" s="113" t="s">
        <v>131</v>
      </c>
      <c r="K9" s="113" t="s">
        <v>52</v>
      </c>
      <c r="L9" s="113">
        <v>27.909729166666668</v>
      </c>
      <c r="M9" s="350"/>
    </row>
    <row r="10" spans="3:13" ht="15.75" thickBot="1" x14ac:dyDescent="0.3">
      <c r="C10" s="111" t="s">
        <v>282</v>
      </c>
      <c r="D10" s="111" t="s">
        <v>283</v>
      </c>
      <c r="E10" s="112" t="s">
        <v>109</v>
      </c>
      <c r="F10" s="116">
        <v>0</v>
      </c>
      <c r="G10" s="349">
        <f>SUM(F10:F13)</f>
        <v>448.6</v>
      </c>
      <c r="I10" s="113" t="s">
        <v>284</v>
      </c>
      <c r="J10" s="113" t="s">
        <v>283</v>
      </c>
      <c r="K10" s="113" t="s">
        <v>109</v>
      </c>
      <c r="L10" s="113">
        <v>0</v>
      </c>
      <c r="M10" s="349">
        <f>SUM(L10:L13)</f>
        <v>571.06073495370367</v>
      </c>
    </row>
    <row r="11" spans="3:13" ht="15.75" thickBot="1" x14ac:dyDescent="0.3">
      <c r="C11" s="111" t="s">
        <v>282</v>
      </c>
      <c r="D11" s="111" t="s">
        <v>285</v>
      </c>
      <c r="E11" s="112" t="s">
        <v>109</v>
      </c>
      <c r="F11" s="111">
        <v>0</v>
      </c>
      <c r="G11" s="350"/>
      <c r="I11" s="113" t="s">
        <v>284</v>
      </c>
      <c r="J11" s="113" t="s">
        <v>285</v>
      </c>
      <c r="K11" s="113" t="s">
        <v>109</v>
      </c>
      <c r="L11" s="113">
        <v>0</v>
      </c>
      <c r="M11" s="350"/>
    </row>
    <row r="12" spans="3:13" ht="15.75" thickBot="1" x14ac:dyDescent="0.3">
      <c r="C12" s="111" t="s">
        <v>282</v>
      </c>
      <c r="D12" s="111" t="s">
        <v>286</v>
      </c>
      <c r="E12" s="112" t="s">
        <v>109</v>
      </c>
      <c r="F12" s="117">
        <v>0</v>
      </c>
      <c r="G12" s="350"/>
      <c r="I12" s="113" t="s">
        <v>284</v>
      </c>
      <c r="J12" s="113" t="s">
        <v>286</v>
      </c>
      <c r="K12" s="113" t="s">
        <v>109</v>
      </c>
      <c r="L12" s="113">
        <v>0</v>
      </c>
      <c r="M12" s="350"/>
    </row>
    <row r="13" spans="3:13" ht="15.75" thickBot="1" x14ac:dyDescent="0.3">
      <c r="C13" s="111" t="s">
        <v>282</v>
      </c>
      <c r="D13" s="111" t="s">
        <v>287</v>
      </c>
      <c r="E13" s="112" t="s">
        <v>109</v>
      </c>
      <c r="F13" s="111">
        <v>448.6</v>
      </c>
      <c r="G13" s="350"/>
      <c r="I13" s="113" t="s">
        <v>284</v>
      </c>
      <c r="J13" s="113" t="s">
        <v>287</v>
      </c>
      <c r="K13" s="113" t="s">
        <v>109</v>
      </c>
      <c r="L13" s="113">
        <v>571.06073495370367</v>
      </c>
      <c r="M13" s="350"/>
    </row>
    <row r="14" spans="3:13" ht="15.75" thickBot="1" x14ac:dyDescent="0.3">
      <c r="C14" s="111" t="s">
        <v>288</v>
      </c>
      <c r="D14" s="111" t="s">
        <v>92</v>
      </c>
      <c r="E14" s="112" t="s">
        <v>0</v>
      </c>
      <c r="F14" s="111">
        <v>25</v>
      </c>
      <c r="G14" s="4">
        <f>F14</f>
        <v>25</v>
      </c>
      <c r="I14" s="113" t="s">
        <v>91</v>
      </c>
      <c r="J14" s="113" t="s">
        <v>92</v>
      </c>
      <c r="K14" s="113" t="s">
        <v>0</v>
      </c>
      <c r="L14" s="113">
        <v>37.657636232990967</v>
      </c>
      <c r="M14" s="4">
        <f>L14</f>
        <v>37.657636232990967</v>
      </c>
    </row>
    <row r="15" spans="3:13" ht="15.75" thickBot="1" x14ac:dyDescent="0.3">
      <c r="C15" s="111" t="s">
        <v>282</v>
      </c>
      <c r="D15" s="111" t="s">
        <v>287</v>
      </c>
      <c r="E15" s="118" t="s">
        <v>115</v>
      </c>
      <c r="F15" s="114">
        <v>89.31</v>
      </c>
      <c r="G15" s="4">
        <f>F15</f>
        <v>89.31</v>
      </c>
      <c r="I15" s="113" t="s">
        <v>284</v>
      </c>
      <c r="J15" s="113" t="s">
        <v>287</v>
      </c>
      <c r="K15" s="113" t="s">
        <v>115</v>
      </c>
      <c r="L15" s="113">
        <v>150.30616684960947</v>
      </c>
      <c r="M15" s="4">
        <f>L15</f>
        <v>150.30616684960947</v>
      </c>
    </row>
    <row r="16" spans="3:13" ht="15.75" thickBot="1" x14ac:dyDescent="0.3">
      <c r="C16" s="111" t="s">
        <v>282</v>
      </c>
      <c r="D16" s="111" t="s">
        <v>287</v>
      </c>
      <c r="E16" s="119" t="s">
        <v>117</v>
      </c>
      <c r="F16" s="115">
        <v>89.82</v>
      </c>
      <c r="G16" s="4">
        <f>F16</f>
        <v>89.82</v>
      </c>
      <c r="I16" s="113" t="s">
        <v>284</v>
      </c>
      <c r="J16" s="113" t="s">
        <v>287</v>
      </c>
      <c r="K16" s="113" t="s">
        <v>117</v>
      </c>
      <c r="L16" s="113">
        <v>108.10138888888889</v>
      </c>
      <c r="M16" s="4">
        <f>L16</f>
        <v>108.10138888888889</v>
      </c>
    </row>
    <row r="17" spans="3:13" ht="15.75" thickBot="1" x14ac:dyDescent="0.3">
      <c r="C17" s="111" t="s">
        <v>289</v>
      </c>
      <c r="D17" s="111" t="s">
        <v>78</v>
      </c>
      <c r="E17" s="112" t="s">
        <v>1</v>
      </c>
      <c r="F17" s="111">
        <v>177.21</v>
      </c>
      <c r="G17" s="349">
        <f>SUM(F17:F21)</f>
        <v>354.42</v>
      </c>
      <c r="I17" s="113" t="s">
        <v>75</v>
      </c>
      <c r="J17" s="113" t="s">
        <v>78</v>
      </c>
      <c r="K17" s="113" t="s">
        <v>1</v>
      </c>
      <c r="L17" s="113">
        <v>254.86381938863391</v>
      </c>
      <c r="M17" s="349">
        <f>SUM(L17:L21)</f>
        <v>509.72763877726783</v>
      </c>
    </row>
    <row r="18" spans="3:13" ht="15.75" thickBot="1" x14ac:dyDescent="0.3">
      <c r="C18" s="111" t="s">
        <v>290</v>
      </c>
      <c r="D18" s="111" t="s">
        <v>83</v>
      </c>
      <c r="E18" s="112" t="s">
        <v>1</v>
      </c>
      <c r="F18" s="111">
        <v>177.21</v>
      </c>
      <c r="G18" s="350"/>
      <c r="I18" s="113" t="s">
        <v>82</v>
      </c>
      <c r="J18" s="113" t="s">
        <v>83</v>
      </c>
      <c r="K18" s="113" t="s">
        <v>1</v>
      </c>
      <c r="L18" s="113">
        <v>254.86381938863391</v>
      </c>
      <c r="M18" s="350"/>
    </row>
    <row r="19" spans="3:13" ht="15.75" thickBot="1" x14ac:dyDescent="0.3">
      <c r="C19" s="111" t="s">
        <v>290</v>
      </c>
      <c r="D19" s="111" t="s">
        <v>84</v>
      </c>
      <c r="E19" s="112" t="s">
        <v>1</v>
      </c>
      <c r="F19" s="111">
        <v>0</v>
      </c>
      <c r="G19" s="350"/>
      <c r="I19" s="113" t="s">
        <v>82</v>
      </c>
      <c r="J19" s="113" t="s">
        <v>84</v>
      </c>
      <c r="K19" s="113" t="s">
        <v>1</v>
      </c>
      <c r="L19" s="113">
        <v>0</v>
      </c>
      <c r="M19" s="350"/>
    </row>
    <row r="20" spans="3:13" ht="15.75" thickBot="1" x14ac:dyDescent="0.3">
      <c r="C20" s="111" t="s">
        <v>290</v>
      </c>
      <c r="D20" s="111" t="s">
        <v>86</v>
      </c>
      <c r="E20" s="112" t="s">
        <v>1</v>
      </c>
      <c r="F20" s="111">
        <v>0</v>
      </c>
      <c r="G20" s="350"/>
      <c r="I20" s="113" t="s">
        <v>82</v>
      </c>
      <c r="J20" s="113" t="s">
        <v>86</v>
      </c>
      <c r="K20" s="113" t="s">
        <v>1</v>
      </c>
      <c r="L20" s="113">
        <v>0</v>
      </c>
      <c r="M20" s="350"/>
    </row>
    <row r="21" spans="3:13" ht="15.75" thickBot="1" x14ac:dyDescent="0.3">
      <c r="C21" s="111" t="s">
        <v>290</v>
      </c>
      <c r="D21" s="111" t="s">
        <v>88</v>
      </c>
      <c r="E21" s="112" t="s">
        <v>1</v>
      </c>
      <c r="F21" s="111">
        <v>0</v>
      </c>
      <c r="G21" s="350"/>
      <c r="I21" s="113" t="s">
        <v>82</v>
      </c>
      <c r="J21" s="113" t="s">
        <v>88</v>
      </c>
      <c r="K21" s="113" t="s">
        <v>1</v>
      </c>
      <c r="L21" s="113">
        <v>0</v>
      </c>
      <c r="M21" s="350"/>
    </row>
    <row r="22" spans="3:13" ht="15.75" thickBot="1" x14ac:dyDescent="0.3">
      <c r="C22" s="111" t="s">
        <v>290</v>
      </c>
      <c r="D22" s="111" t="s">
        <v>83</v>
      </c>
      <c r="E22" s="112" t="s">
        <v>2</v>
      </c>
      <c r="F22" s="111">
        <v>805.51</v>
      </c>
      <c r="G22" s="349">
        <f>F22+F23</f>
        <v>805.51</v>
      </c>
      <c r="I22" s="113" t="s">
        <v>82</v>
      </c>
      <c r="J22" s="113" t="s">
        <v>83</v>
      </c>
      <c r="K22" s="113" t="s">
        <v>2</v>
      </c>
      <c r="L22" s="113">
        <v>1039.6460751353757</v>
      </c>
      <c r="M22" s="349">
        <f>L22+L23</f>
        <v>1039.6460751353757</v>
      </c>
    </row>
    <row r="23" spans="3:13" ht="15.75" thickBot="1" x14ac:dyDescent="0.3">
      <c r="C23" s="111" t="s">
        <v>290</v>
      </c>
      <c r="D23" s="111" t="s">
        <v>84</v>
      </c>
      <c r="E23" s="112" t="s">
        <v>2</v>
      </c>
      <c r="F23" s="111">
        <v>0</v>
      </c>
      <c r="G23" s="350"/>
      <c r="I23" s="113" t="s">
        <v>82</v>
      </c>
      <c r="J23" s="113" t="s">
        <v>84</v>
      </c>
      <c r="K23" s="113" t="s">
        <v>2</v>
      </c>
      <c r="L23" s="113">
        <v>0</v>
      </c>
      <c r="M23" s="350"/>
    </row>
    <row r="24" spans="3:13" ht="15.75" thickBot="1" x14ac:dyDescent="0.3">
      <c r="C24" s="111" t="s">
        <v>291</v>
      </c>
      <c r="D24" s="111" t="s">
        <v>292</v>
      </c>
      <c r="E24" s="112" t="s">
        <v>96</v>
      </c>
      <c r="F24" s="120">
        <v>2110.77</v>
      </c>
      <c r="G24" s="4">
        <f>F24</f>
        <v>2110.77</v>
      </c>
      <c r="I24" s="113" t="s">
        <v>293</v>
      </c>
      <c r="J24" s="113" t="s">
        <v>292</v>
      </c>
      <c r="K24" s="113" t="s">
        <v>96</v>
      </c>
      <c r="L24" s="113">
        <v>3037.38535293519</v>
      </c>
      <c r="M24" s="4">
        <f>L24</f>
        <v>3037.38535293519</v>
      </c>
    </row>
    <row r="25" spans="3:13" ht="15.75" thickBot="1" x14ac:dyDescent="0.3">
      <c r="C25" s="111" t="s">
        <v>294</v>
      </c>
      <c r="D25" s="111" t="s">
        <v>119</v>
      </c>
      <c r="E25" s="112" t="s">
        <v>3</v>
      </c>
      <c r="F25" s="111">
        <v>53.68</v>
      </c>
      <c r="G25" s="4">
        <f>F25</f>
        <v>53.68</v>
      </c>
      <c r="I25" s="113" t="s">
        <v>118</v>
      </c>
      <c r="J25" s="113" t="s">
        <v>119</v>
      </c>
      <c r="K25" s="113" t="s">
        <v>3</v>
      </c>
      <c r="L25" s="113">
        <v>75.364242215334571</v>
      </c>
      <c r="M25" s="4">
        <f>L25</f>
        <v>75.364242215334571</v>
      </c>
    </row>
    <row r="26" spans="3:13" ht="15.75" thickBot="1" x14ac:dyDescent="0.3">
      <c r="C26" s="111" t="s">
        <v>281</v>
      </c>
      <c r="D26" s="111" t="s">
        <v>295</v>
      </c>
      <c r="E26" s="118" t="s">
        <v>134</v>
      </c>
      <c r="F26" s="114">
        <v>105.4</v>
      </c>
      <c r="G26" s="4">
        <f>F26</f>
        <v>105.4</v>
      </c>
      <c r="I26" s="113" t="s">
        <v>125</v>
      </c>
      <c r="J26" s="113" t="s">
        <v>295</v>
      </c>
      <c r="K26" s="113" t="s">
        <v>134</v>
      </c>
      <c r="L26" s="113">
        <v>100.61678472222222</v>
      </c>
      <c r="M26" s="4">
        <f>L26</f>
        <v>100.61678472222222</v>
      </c>
    </row>
    <row r="27" spans="3:13" ht="15.75" thickBot="1" x14ac:dyDescent="0.3">
      <c r="C27" s="111" t="s">
        <v>282</v>
      </c>
      <c r="D27" s="111" t="s">
        <v>285</v>
      </c>
      <c r="E27" s="119" t="s">
        <v>110</v>
      </c>
      <c r="F27" s="115">
        <v>0</v>
      </c>
      <c r="G27" s="349">
        <f>SUM(F27:F29)</f>
        <v>635.27</v>
      </c>
      <c r="I27" s="113" t="s">
        <v>284</v>
      </c>
      <c r="J27" s="113" t="s">
        <v>285</v>
      </c>
      <c r="K27" s="113" t="s">
        <v>110</v>
      </c>
      <c r="L27" s="113">
        <v>0</v>
      </c>
      <c r="M27" s="349">
        <f>SUM(L27:L29)</f>
        <v>855.95804398148152</v>
      </c>
    </row>
    <row r="28" spans="3:13" ht="15.75" thickBot="1" x14ac:dyDescent="0.3">
      <c r="C28" s="111" t="s">
        <v>282</v>
      </c>
      <c r="D28" s="111" t="s">
        <v>286</v>
      </c>
      <c r="E28" s="112" t="s">
        <v>110</v>
      </c>
      <c r="F28" s="111">
        <v>0</v>
      </c>
      <c r="G28" s="350"/>
      <c r="I28" s="113" t="s">
        <v>284</v>
      </c>
      <c r="J28" s="113" t="s">
        <v>286</v>
      </c>
      <c r="K28" s="113" t="s">
        <v>110</v>
      </c>
      <c r="L28" s="113">
        <v>0</v>
      </c>
      <c r="M28" s="350"/>
    </row>
    <row r="29" spans="3:13" ht="15.75" thickBot="1" x14ac:dyDescent="0.3">
      <c r="C29" s="111" t="s">
        <v>282</v>
      </c>
      <c r="D29" s="111" t="s">
        <v>287</v>
      </c>
      <c r="E29" s="112" t="s">
        <v>110</v>
      </c>
      <c r="F29" s="111">
        <v>635.27</v>
      </c>
      <c r="G29" s="350"/>
      <c r="I29" s="113" t="s">
        <v>284</v>
      </c>
      <c r="J29" s="113" t="s">
        <v>287</v>
      </c>
      <c r="K29" s="113" t="s">
        <v>110</v>
      </c>
      <c r="L29" s="113">
        <v>855.95804398148152</v>
      </c>
      <c r="M29" s="350"/>
    </row>
    <row r="30" spans="3:13" ht="15.75" thickBot="1" x14ac:dyDescent="0.3">
      <c r="C30" s="111" t="s">
        <v>291</v>
      </c>
      <c r="D30" s="111" t="s">
        <v>296</v>
      </c>
      <c r="E30" s="112" t="s">
        <v>102</v>
      </c>
      <c r="F30" s="111">
        <v>146.31</v>
      </c>
      <c r="G30" s="349">
        <f>SUM(F30:F31)</f>
        <v>146.31</v>
      </c>
      <c r="I30" s="113" t="s">
        <v>293</v>
      </c>
      <c r="J30" s="113" t="s">
        <v>296</v>
      </c>
      <c r="K30" s="113" t="s">
        <v>102</v>
      </c>
      <c r="L30" s="113">
        <v>150.37343749999999</v>
      </c>
      <c r="M30" s="349">
        <f>SUM(L30:L31)</f>
        <v>150.37343749999999</v>
      </c>
    </row>
    <row r="31" spans="3:13" ht="15.75" thickBot="1" x14ac:dyDescent="0.3">
      <c r="C31" s="111" t="s">
        <v>282</v>
      </c>
      <c r="D31" s="111" t="s">
        <v>283</v>
      </c>
      <c r="E31" s="118" t="s">
        <v>102</v>
      </c>
      <c r="F31" s="114">
        <v>0</v>
      </c>
      <c r="G31" s="350"/>
      <c r="I31" s="113" t="s">
        <v>284</v>
      </c>
      <c r="J31" s="113" t="s">
        <v>283</v>
      </c>
      <c r="K31" s="113" t="s">
        <v>102</v>
      </c>
      <c r="L31" s="113">
        <v>0</v>
      </c>
      <c r="M31" s="350"/>
    </row>
    <row r="32" spans="3:13" ht="15.75" thickBot="1" x14ac:dyDescent="0.3">
      <c r="C32" s="111" t="s">
        <v>281</v>
      </c>
      <c r="D32" s="111" t="s">
        <v>127</v>
      </c>
      <c r="E32" s="119" t="s">
        <v>4</v>
      </c>
      <c r="F32" s="115">
        <v>35.49</v>
      </c>
      <c r="G32" s="349">
        <f>SUM(F32:F34)</f>
        <v>35.49</v>
      </c>
      <c r="I32" s="113" t="s">
        <v>125</v>
      </c>
      <c r="J32" s="113" t="s">
        <v>127</v>
      </c>
      <c r="K32" s="113" t="s">
        <v>4</v>
      </c>
      <c r="L32" s="113">
        <v>32.57903703703704</v>
      </c>
      <c r="M32" s="349">
        <f>SUM(L32:L34)</f>
        <v>32.57903703703704</v>
      </c>
    </row>
    <row r="33" spans="3:13" ht="15.75" thickBot="1" x14ac:dyDescent="0.3">
      <c r="C33" s="111" t="s">
        <v>281</v>
      </c>
      <c r="D33" s="111" t="s">
        <v>131</v>
      </c>
      <c r="E33" s="112" t="s">
        <v>4</v>
      </c>
      <c r="F33" s="111">
        <v>0</v>
      </c>
      <c r="G33" s="350"/>
      <c r="I33" s="113" t="s">
        <v>125</v>
      </c>
      <c r="J33" s="113" t="s">
        <v>131</v>
      </c>
      <c r="K33" s="113" t="s">
        <v>4</v>
      </c>
      <c r="L33" s="113">
        <v>0</v>
      </c>
      <c r="M33" s="350"/>
    </row>
    <row r="34" spans="3:13" ht="15.75" thickBot="1" x14ac:dyDescent="0.3">
      <c r="C34" s="111" t="s">
        <v>281</v>
      </c>
      <c r="D34" s="111" t="s">
        <v>132</v>
      </c>
      <c r="E34" s="112" t="s">
        <v>4</v>
      </c>
      <c r="F34" s="111">
        <v>0</v>
      </c>
      <c r="G34" s="350"/>
      <c r="I34" s="113" t="s">
        <v>125</v>
      </c>
      <c r="J34" s="113" t="s">
        <v>132</v>
      </c>
      <c r="K34" s="113" t="s">
        <v>4</v>
      </c>
      <c r="L34" s="113">
        <v>0</v>
      </c>
      <c r="M34" s="350"/>
    </row>
    <row r="35" spans="3:13" ht="15.75" thickBot="1" x14ac:dyDescent="0.3">
      <c r="C35" s="111" t="s">
        <v>281</v>
      </c>
      <c r="D35" s="111" t="s">
        <v>128</v>
      </c>
      <c r="E35" s="112" t="s">
        <v>5</v>
      </c>
      <c r="F35" s="111">
        <v>0</v>
      </c>
      <c r="G35" s="349">
        <f>SUM(F35:F39)</f>
        <v>1815.01</v>
      </c>
      <c r="I35" s="113" t="s">
        <v>125</v>
      </c>
      <c r="J35" s="113" t="s">
        <v>128</v>
      </c>
      <c r="K35" s="113" t="s">
        <v>5</v>
      </c>
      <c r="L35" s="113">
        <v>0</v>
      </c>
      <c r="M35" s="349">
        <f>SUM(L35:L39)</f>
        <v>2515.9925613425926</v>
      </c>
    </row>
    <row r="36" spans="3:13" ht="15.75" thickBot="1" x14ac:dyDescent="0.3">
      <c r="C36" s="111" t="s">
        <v>281</v>
      </c>
      <c r="D36" s="111" t="s">
        <v>130</v>
      </c>
      <c r="E36" s="112" t="s">
        <v>5</v>
      </c>
      <c r="F36" s="120">
        <v>1815.01</v>
      </c>
      <c r="G36" s="350"/>
      <c r="I36" s="113" t="s">
        <v>125</v>
      </c>
      <c r="J36" s="113" t="s">
        <v>130</v>
      </c>
      <c r="K36" s="113" t="s">
        <v>5</v>
      </c>
      <c r="L36" s="113">
        <v>2515.9925613425926</v>
      </c>
      <c r="M36" s="350"/>
    </row>
    <row r="37" spans="3:13" ht="15.75" thickBot="1" x14ac:dyDescent="0.3">
      <c r="C37" s="111" t="s">
        <v>281</v>
      </c>
      <c r="D37" s="111" t="s">
        <v>132</v>
      </c>
      <c r="E37" s="112" t="s">
        <v>5</v>
      </c>
      <c r="F37" s="111">
        <v>0</v>
      </c>
      <c r="G37" s="350"/>
      <c r="I37" s="113" t="s">
        <v>125</v>
      </c>
      <c r="J37" s="113" t="s">
        <v>132</v>
      </c>
      <c r="K37" s="113" t="s">
        <v>5</v>
      </c>
      <c r="L37" s="113">
        <v>0</v>
      </c>
      <c r="M37" s="350"/>
    </row>
    <row r="38" spans="3:13" ht="15.75" thickBot="1" x14ac:dyDescent="0.3">
      <c r="C38" s="111" t="s">
        <v>281</v>
      </c>
      <c r="D38" s="111" t="s">
        <v>133</v>
      </c>
      <c r="E38" s="112" t="s">
        <v>5</v>
      </c>
      <c r="F38" s="111">
        <v>0</v>
      </c>
      <c r="G38" s="350"/>
      <c r="I38" s="113" t="s">
        <v>125</v>
      </c>
      <c r="J38" s="113" t="s">
        <v>133</v>
      </c>
      <c r="K38" s="113" t="s">
        <v>5</v>
      </c>
      <c r="L38" s="113">
        <v>0</v>
      </c>
      <c r="M38" s="350"/>
    </row>
    <row r="39" spans="3:13" ht="15.75" thickBot="1" x14ac:dyDescent="0.3">
      <c r="C39" s="111" t="s">
        <v>281</v>
      </c>
      <c r="D39" s="111" t="s">
        <v>295</v>
      </c>
      <c r="E39" s="112" t="s">
        <v>5</v>
      </c>
      <c r="F39" s="111">
        <v>0</v>
      </c>
      <c r="G39" s="350"/>
      <c r="I39" s="113" t="s">
        <v>125</v>
      </c>
      <c r="J39" s="113" t="s">
        <v>295</v>
      </c>
      <c r="K39" s="113" t="s">
        <v>5</v>
      </c>
      <c r="L39" s="113">
        <v>0</v>
      </c>
      <c r="M39" s="350"/>
    </row>
    <row r="40" spans="3:13" ht="15.75" thickBot="1" x14ac:dyDescent="0.3">
      <c r="C40" s="111" t="s">
        <v>294</v>
      </c>
      <c r="D40" s="111" t="s">
        <v>119</v>
      </c>
      <c r="E40" s="112" t="s">
        <v>6</v>
      </c>
      <c r="F40" s="111">
        <v>42.97</v>
      </c>
      <c r="G40" s="349">
        <f>SUM(F40:F41)</f>
        <v>42.97</v>
      </c>
      <c r="I40" s="113" t="s">
        <v>118</v>
      </c>
      <c r="J40" s="113" t="s">
        <v>119</v>
      </c>
      <c r="K40" s="113" t="s">
        <v>6</v>
      </c>
      <c r="L40" s="113">
        <v>45.125924762025669</v>
      </c>
      <c r="M40" s="349">
        <f>SUM(L40:L41)</f>
        <v>45.125924762025669</v>
      </c>
    </row>
    <row r="41" spans="3:13" ht="15.75" thickBot="1" x14ac:dyDescent="0.3">
      <c r="C41" s="111" t="s">
        <v>294</v>
      </c>
      <c r="D41" s="111" t="s">
        <v>121</v>
      </c>
      <c r="E41" s="112" t="s">
        <v>6</v>
      </c>
      <c r="F41" s="111">
        <v>0</v>
      </c>
      <c r="G41" s="350"/>
      <c r="I41" s="113" t="s">
        <v>118</v>
      </c>
      <c r="J41" s="113" t="s">
        <v>121</v>
      </c>
      <c r="K41" s="113" t="s">
        <v>6</v>
      </c>
      <c r="L41" s="113">
        <v>0</v>
      </c>
      <c r="M41" s="350"/>
    </row>
    <row r="42" spans="3:13" ht="15.75" thickBot="1" x14ac:dyDescent="0.3">
      <c r="C42" s="121" t="s">
        <v>297</v>
      </c>
      <c r="D42" s="121" t="s">
        <v>298</v>
      </c>
      <c r="E42" s="122" t="s">
        <v>53</v>
      </c>
      <c r="F42" s="121">
        <v>0</v>
      </c>
      <c r="G42" s="349">
        <f>SUM(F42:F44)</f>
        <v>29.7</v>
      </c>
      <c r="I42" s="113" t="s">
        <v>299</v>
      </c>
      <c r="J42" s="113" t="s">
        <v>298</v>
      </c>
      <c r="K42" s="113" t="s">
        <v>53</v>
      </c>
      <c r="L42" s="113">
        <v>0</v>
      </c>
      <c r="M42" s="349">
        <f>SUM(L42:L44)</f>
        <v>36.971498842592595</v>
      </c>
    </row>
    <row r="43" spans="3:13" ht="16.5" thickTop="1" thickBot="1" x14ac:dyDescent="0.3">
      <c r="C43" s="111" t="s">
        <v>281</v>
      </c>
      <c r="D43" s="111" t="s">
        <v>129</v>
      </c>
      <c r="E43" s="112" t="s">
        <v>53</v>
      </c>
      <c r="F43" s="111">
        <v>0</v>
      </c>
      <c r="G43" s="350"/>
      <c r="I43" s="113" t="s">
        <v>125</v>
      </c>
      <c r="J43" s="113" t="s">
        <v>129</v>
      </c>
      <c r="K43" s="113" t="s">
        <v>53</v>
      </c>
      <c r="L43" s="113">
        <v>0</v>
      </c>
      <c r="M43" s="350"/>
    </row>
    <row r="44" spans="3:13" ht="15.75" thickBot="1" x14ac:dyDescent="0.3">
      <c r="C44" s="111" t="s">
        <v>281</v>
      </c>
      <c r="D44" s="111" t="s">
        <v>130</v>
      </c>
      <c r="E44" s="112" t="s">
        <v>53</v>
      </c>
      <c r="F44" s="111">
        <v>29.7</v>
      </c>
      <c r="G44" s="350"/>
      <c r="I44" s="113" t="s">
        <v>125</v>
      </c>
      <c r="J44" s="113" t="s">
        <v>130</v>
      </c>
      <c r="K44" s="113" t="s">
        <v>53</v>
      </c>
      <c r="L44" s="113">
        <v>36.971498842592595</v>
      </c>
      <c r="M44" s="350"/>
    </row>
    <row r="45" spans="3:13" ht="15.75" thickBot="1" x14ac:dyDescent="0.3">
      <c r="C45" s="111" t="s">
        <v>281</v>
      </c>
      <c r="D45" s="111" t="s">
        <v>127</v>
      </c>
      <c r="E45" s="112" t="s">
        <v>7</v>
      </c>
      <c r="F45" s="111">
        <v>0</v>
      </c>
      <c r="G45" s="349">
        <f>SUM(F45:F46)</f>
        <v>27.18</v>
      </c>
      <c r="I45" s="113" t="s">
        <v>125</v>
      </c>
      <c r="J45" s="113" t="s">
        <v>127</v>
      </c>
      <c r="K45" s="113" t="s">
        <v>7</v>
      </c>
      <c r="L45" s="113">
        <v>0</v>
      </c>
      <c r="M45" s="349">
        <f>SUM(L45:L46)</f>
        <v>40.385834103373703</v>
      </c>
    </row>
    <row r="46" spans="3:13" ht="15.75" thickBot="1" x14ac:dyDescent="0.3">
      <c r="C46" s="111" t="s">
        <v>281</v>
      </c>
      <c r="D46" s="111" t="s">
        <v>132</v>
      </c>
      <c r="E46" s="112" t="s">
        <v>7</v>
      </c>
      <c r="F46" s="111">
        <v>27.18</v>
      </c>
      <c r="G46" s="350"/>
      <c r="I46" s="113" t="s">
        <v>125</v>
      </c>
      <c r="J46" s="113" t="s">
        <v>132</v>
      </c>
      <c r="K46" s="113" t="s">
        <v>7</v>
      </c>
      <c r="L46" s="113">
        <v>40.385834103373703</v>
      </c>
      <c r="M46" s="350"/>
    </row>
    <row r="47" spans="3:13" ht="15.75" thickBot="1" x14ac:dyDescent="0.3">
      <c r="C47" s="111" t="s">
        <v>288</v>
      </c>
      <c r="D47" s="111" t="s">
        <v>93</v>
      </c>
      <c r="E47" s="112" t="s">
        <v>8</v>
      </c>
      <c r="F47" s="111">
        <v>45.61</v>
      </c>
      <c r="G47" s="349">
        <f>SUM(F47:F48)</f>
        <v>45.61</v>
      </c>
      <c r="I47" s="113" t="s">
        <v>91</v>
      </c>
      <c r="J47" s="113" t="s">
        <v>93</v>
      </c>
      <c r="K47" s="113" t="s">
        <v>8</v>
      </c>
      <c r="L47" s="113">
        <v>81.67131087962963</v>
      </c>
      <c r="M47" s="349">
        <f>SUM(L47:L48)</f>
        <v>81.67131087962963</v>
      </c>
    </row>
    <row r="48" spans="3:13" ht="15.75" thickBot="1" x14ac:dyDescent="0.3">
      <c r="C48" s="111" t="s">
        <v>294</v>
      </c>
      <c r="D48" s="111" t="s">
        <v>121</v>
      </c>
      <c r="E48" s="112" t="s">
        <v>8</v>
      </c>
      <c r="F48" s="111">
        <v>0</v>
      </c>
      <c r="G48" s="350"/>
      <c r="I48" s="113" t="s">
        <v>118</v>
      </c>
      <c r="J48" s="113" t="s">
        <v>121</v>
      </c>
      <c r="K48" s="113" t="s">
        <v>8</v>
      </c>
      <c r="L48" s="113">
        <v>0</v>
      </c>
      <c r="M48" s="350"/>
    </row>
    <row r="49" spans="3:13" ht="15.75" thickBot="1" x14ac:dyDescent="0.3">
      <c r="C49" s="111" t="s">
        <v>282</v>
      </c>
      <c r="D49" s="111" t="s">
        <v>285</v>
      </c>
      <c r="E49" s="112" t="s">
        <v>111</v>
      </c>
      <c r="F49" s="111">
        <v>99.47</v>
      </c>
      <c r="G49" s="349">
        <f>SUM(F49:F50)</f>
        <v>99.47</v>
      </c>
      <c r="I49" s="113" t="s">
        <v>284</v>
      </c>
      <c r="J49" s="113" t="s">
        <v>285</v>
      </c>
      <c r="K49" s="113" t="s">
        <v>111</v>
      </c>
      <c r="L49" s="113">
        <v>149.8219589535567</v>
      </c>
      <c r="M49" s="349">
        <f>SUM(L49:L50)</f>
        <v>149.8219589535567</v>
      </c>
    </row>
    <row r="50" spans="3:13" ht="15.75" thickBot="1" x14ac:dyDescent="0.3">
      <c r="C50" s="111" t="s">
        <v>297</v>
      </c>
      <c r="D50" s="111" t="s">
        <v>298</v>
      </c>
      <c r="E50" s="112" t="s">
        <v>111</v>
      </c>
      <c r="F50" s="111">
        <v>0</v>
      </c>
      <c r="G50" s="350"/>
      <c r="I50" s="113" t="s">
        <v>299</v>
      </c>
      <c r="J50" s="113" t="s">
        <v>298</v>
      </c>
      <c r="K50" s="113" t="s">
        <v>111</v>
      </c>
      <c r="L50" s="113">
        <v>0</v>
      </c>
      <c r="M50" s="350"/>
    </row>
    <row r="51" spans="3:13" ht="15.75" thickBot="1" x14ac:dyDescent="0.3">
      <c r="C51" s="111" t="s">
        <v>290</v>
      </c>
      <c r="D51" s="111" t="s">
        <v>86</v>
      </c>
      <c r="E51" s="112" t="s">
        <v>9</v>
      </c>
      <c r="F51" s="111">
        <v>0</v>
      </c>
      <c r="G51" s="349">
        <f>SUM(F51:F53)</f>
        <v>23.51</v>
      </c>
      <c r="I51" s="113" t="s">
        <v>82</v>
      </c>
      <c r="J51" s="113" t="s">
        <v>86</v>
      </c>
      <c r="K51" s="113" t="s">
        <v>9</v>
      </c>
      <c r="L51" s="113">
        <v>0</v>
      </c>
      <c r="M51" s="349">
        <f>SUM(L51:L53)</f>
        <v>38.151745876670851</v>
      </c>
    </row>
    <row r="52" spans="3:13" ht="15.75" thickBot="1" x14ac:dyDescent="0.3">
      <c r="C52" s="111" t="s">
        <v>290</v>
      </c>
      <c r="D52" s="111" t="s">
        <v>89</v>
      </c>
      <c r="E52" s="112" t="s">
        <v>9</v>
      </c>
      <c r="F52" s="111">
        <v>0</v>
      </c>
      <c r="G52" s="350"/>
      <c r="I52" s="113" t="s">
        <v>82</v>
      </c>
      <c r="J52" s="113" t="s">
        <v>89</v>
      </c>
      <c r="K52" s="113" t="s">
        <v>9</v>
      </c>
      <c r="L52" s="113">
        <v>0</v>
      </c>
      <c r="M52" s="350"/>
    </row>
    <row r="53" spans="3:13" ht="15.75" thickBot="1" x14ac:dyDescent="0.3">
      <c r="C53" s="111" t="s">
        <v>290</v>
      </c>
      <c r="D53" s="111" t="s">
        <v>90</v>
      </c>
      <c r="E53" s="112" t="s">
        <v>9</v>
      </c>
      <c r="F53" s="111">
        <v>23.51</v>
      </c>
      <c r="G53" s="350"/>
      <c r="I53" s="113" t="s">
        <v>82</v>
      </c>
      <c r="J53" s="113" t="s">
        <v>90</v>
      </c>
      <c r="K53" s="113" t="s">
        <v>9</v>
      </c>
      <c r="L53" s="113">
        <v>38.151745876670851</v>
      </c>
      <c r="M53" s="350"/>
    </row>
    <row r="54" spans="3:13" ht="15.75" thickBot="1" x14ac:dyDescent="0.3">
      <c r="C54" s="111" t="s">
        <v>297</v>
      </c>
      <c r="D54" s="111" t="s">
        <v>298</v>
      </c>
      <c r="E54" s="112" t="s">
        <v>55</v>
      </c>
      <c r="F54" s="111">
        <v>0</v>
      </c>
      <c r="G54" s="349">
        <f>SUM(F54:F55)</f>
        <v>50.58</v>
      </c>
      <c r="I54" s="113" t="s">
        <v>299</v>
      </c>
      <c r="J54" s="113" t="s">
        <v>298</v>
      </c>
      <c r="K54" s="113" t="s">
        <v>55</v>
      </c>
      <c r="L54" s="113">
        <v>0</v>
      </c>
      <c r="M54" s="349">
        <f>SUM(L54:L55)</f>
        <v>50.327690972222221</v>
      </c>
    </row>
    <row r="55" spans="3:13" ht="15.75" thickBot="1" x14ac:dyDescent="0.3">
      <c r="C55" s="111" t="s">
        <v>281</v>
      </c>
      <c r="D55" s="111" t="s">
        <v>129</v>
      </c>
      <c r="E55" s="112" t="s">
        <v>55</v>
      </c>
      <c r="F55" s="111">
        <v>50.58</v>
      </c>
      <c r="G55" s="350"/>
      <c r="I55" s="113" t="s">
        <v>125</v>
      </c>
      <c r="J55" s="113" t="s">
        <v>129</v>
      </c>
      <c r="K55" s="113" t="s">
        <v>55</v>
      </c>
      <c r="L55" s="113">
        <v>50.327690972222221</v>
      </c>
      <c r="M55" s="350"/>
    </row>
    <row r="56" spans="3:13" ht="15.75" thickBot="1" x14ac:dyDescent="0.3">
      <c r="C56" s="111" t="s">
        <v>294</v>
      </c>
      <c r="D56" s="111" t="s">
        <v>119</v>
      </c>
      <c r="E56" s="112" t="s">
        <v>10</v>
      </c>
      <c r="F56" s="111">
        <v>49.1</v>
      </c>
      <c r="G56" s="4">
        <f>F56</f>
        <v>49.1</v>
      </c>
      <c r="I56" s="113" t="s">
        <v>118</v>
      </c>
      <c r="J56" s="113" t="s">
        <v>119</v>
      </c>
      <c r="K56" s="113" t="s">
        <v>10</v>
      </c>
      <c r="L56" s="113">
        <v>61.352922453703705</v>
      </c>
      <c r="M56" s="4">
        <f>L56</f>
        <v>61.352922453703705</v>
      </c>
    </row>
    <row r="57" spans="3:13" ht="15.75" thickBot="1" x14ac:dyDescent="0.3">
      <c r="C57" s="111" t="s">
        <v>294</v>
      </c>
      <c r="D57" s="111" t="s">
        <v>119</v>
      </c>
      <c r="E57" s="112" t="s">
        <v>11</v>
      </c>
      <c r="F57" s="111">
        <v>20.74</v>
      </c>
      <c r="G57" s="349">
        <f>SUM(F57:F58)</f>
        <v>20.74</v>
      </c>
      <c r="I57" s="113" t="s">
        <v>118</v>
      </c>
      <c r="J57" s="113" t="s">
        <v>119</v>
      </c>
      <c r="K57" s="113" t="s">
        <v>11</v>
      </c>
      <c r="L57" s="113">
        <v>31.303185763888891</v>
      </c>
      <c r="M57" s="349">
        <f>SUM(L57:L58)</f>
        <v>31.303185763888891</v>
      </c>
    </row>
    <row r="58" spans="3:13" ht="15.75" thickBot="1" x14ac:dyDescent="0.3">
      <c r="C58" s="111" t="s">
        <v>294</v>
      </c>
      <c r="D58" s="111" t="s">
        <v>121</v>
      </c>
      <c r="E58" s="112" t="s">
        <v>11</v>
      </c>
      <c r="F58" s="111">
        <v>0</v>
      </c>
      <c r="G58" s="350"/>
      <c r="I58" s="113" t="s">
        <v>118</v>
      </c>
      <c r="J58" s="113" t="s">
        <v>121</v>
      </c>
      <c r="K58" s="113" t="s">
        <v>11</v>
      </c>
      <c r="L58" s="113">
        <v>0</v>
      </c>
      <c r="M58" s="350"/>
    </row>
    <row r="59" spans="3:13" ht="15.75" thickBot="1" x14ac:dyDescent="0.3">
      <c r="C59" s="111" t="s">
        <v>291</v>
      </c>
      <c r="D59" s="111" t="s">
        <v>292</v>
      </c>
      <c r="E59" s="112" t="s">
        <v>95</v>
      </c>
      <c r="F59" s="120">
        <v>4146.55</v>
      </c>
      <c r="G59" s="349">
        <f>SUM(F59:F60)</f>
        <v>4146.55</v>
      </c>
      <c r="I59" s="113" t="s">
        <v>293</v>
      </c>
      <c r="J59" s="113" t="s">
        <v>292</v>
      </c>
      <c r="K59" s="113" t="s">
        <v>95</v>
      </c>
      <c r="L59" s="113">
        <v>5245.2961290966487</v>
      </c>
      <c r="M59" s="349">
        <f>SUM(L59:L60)</f>
        <v>5245.2961290966487</v>
      </c>
    </row>
    <row r="60" spans="3:13" ht="15.75" thickBot="1" x14ac:dyDescent="0.3">
      <c r="C60" s="111" t="s">
        <v>291</v>
      </c>
      <c r="D60" s="111" t="s">
        <v>300</v>
      </c>
      <c r="E60" s="112" t="s">
        <v>95</v>
      </c>
      <c r="F60" s="111">
        <v>0</v>
      </c>
      <c r="G60" s="350"/>
      <c r="I60" s="113" t="s">
        <v>293</v>
      </c>
      <c r="J60" s="113" t="s">
        <v>301</v>
      </c>
      <c r="K60" s="113" t="s">
        <v>95</v>
      </c>
      <c r="L60" s="113">
        <v>0</v>
      </c>
      <c r="M60" s="350"/>
    </row>
    <row r="61" spans="3:13" ht="15.75" thickBot="1" x14ac:dyDescent="0.3">
      <c r="C61" s="111" t="s">
        <v>289</v>
      </c>
      <c r="D61" s="111" t="s">
        <v>78</v>
      </c>
      <c r="E61" s="112" t="s">
        <v>12</v>
      </c>
      <c r="F61" s="111">
        <v>0</v>
      </c>
      <c r="G61" s="349">
        <f>SUM(F61:F62)</f>
        <v>27.84</v>
      </c>
      <c r="I61" s="113" t="s">
        <v>75</v>
      </c>
      <c r="J61" s="113" t="s">
        <v>78</v>
      </c>
      <c r="K61" s="113" t="s">
        <v>12</v>
      </c>
      <c r="L61" s="113">
        <v>0</v>
      </c>
      <c r="M61" s="349">
        <f>SUM(L61:L62)</f>
        <v>33.297952065916142</v>
      </c>
    </row>
    <row r="62" spans="3:13" ht="15.75" thickBot="1" x14ac:dyDescent="0.3">
      <c r="C62" s="111" t="s">
        <v>289</v>
      </c>
      <c r="D62" s="111" t="s">
        <v>79</v>
      </c>
      <c r="E62" s="112" t="s">
        <v>12</v>
      </c>
      <c r="F62" s="111">
        <v>27.84</v>
      </c>
      <c r="G62" s="350"/>
      <c r="I62" s="113" t="s">
        <v>75</v>
      </c>
      <c r="J62" s="113" t="s">
        <v>79</v>
      </c>
      <c r="K62" s="113" t="s">
        <v>12</v>
      </c>
      <c r="L62" s="113">
        <v>33.297952065916142</v>
      </c>
      <c r="M62" s="350"/>
    </row>
    <row r="63" spans="3:13" ht="15.75" thickBot="1" x14ac:dyDescent="0.3">
      <c r="C63" s="111" t="s">
        <v>291</v>
      </c>
      <c r="D63" s="111" t="s">
        <v>296</v>
      </c>
      <c r="E63" s="112" t="s">
        <v>101</v>
      </c>
      <c r="F63" s="111">
        <v>0</v>
      </c>
      <c r="G63" s="349">
        <f>SUM(F63:F64)</f>
        <v>189.41</v>
      </c>
      <c r="I63" s="113" t="s">
        <v>293</v>
      </c>
      <c r="J63" s="113" t="s">
        <v>296</v>
      </c>
      <c r="K63" s="113" t="s">
        <v>101</v>
      </c>
      <c r="L63" s="113">
        <v>0</v>
      </c>
      <c r="M63" s="349">
        <f>SUM(L63:L64)</f>
        <v>399.71523142375975</v>
      </c>
    </row>
    <row r="64" spans="3:13" ht="15.75" thickBot="1" x14ac:dyDescent="0.3">
      <c r="C64" s="111" t="s">
        <v>291</v>
      </c>
      <c r="D64" s="111" t="s">
        <v>302</v>
      </c>
      <c r="E64" s="112" t="s">
        <v>101</v>
      </c>
      <c r="F64" s="111">
        <v>189.41</v>
      </c>
      <c r="G64" s="350"/>
      <c r="I64" s="113" t="s">
        <v>293</v>
      </c>
      <c r="J64" s="113" t="s">
        <v>302</v>
      </c>
      <c r="K64" s="113" t="s">
        <v>101</v>
      </c>
      <c r="L64" s="113">
        <v>399.71523142375975</v>
      </c>
      <c r="M64" s="350"/>
    </row>
    <row r="65" spans="3:13" ht="15.75" thickBot="1" x14ac:dyDescent="0.3">
      <c r="C65" s="111" t="s">
        <v>282</v>
      </c>
      <c r="D65" s="111" t="s">
        <v>286</v>
      </c>
      <c r="E65" s="112" t="s">
        <v>113</v>
      </c>
      <c r="F65" s="111">
        <v>0</v>
      </c>
      <c r="G65" s="349">
        <f>SUM(F65:F66)</f>
        <v>74.05</v>
      </c>
      <c r="I65" s="113" t="s">
        <v>284</v>
      </c>
      <c r="J65" s="113" t="s">
        <v>286</v>
      </c>
      <c r="K65" s="113" t="s">
        <v>113</v>
      </c>
      <c r="L65" s="113">
        <v>0</v>
      </c>
      <c r="M65" s="349">
        <f>SUM(L65:L66)</f>
        <v>122.10428882659208</v>
      </c>
    </row>
    <row r="66" spans="3:13" ht="15.75" thickBot="1" x14ac:dyDescent="0.3">
      <c r="C66" s="111" t="s">
        <v>282</v>
      </c>
      <c r="D66" s="111" t="s">
        <v>287</v>
      </c>
      <c r="E66" s="112" t="s">
        <v>113</v>
      </c>
      <c r="F66" s="111">
        <v>74.05</v>
      </c>
      <c r="G66" s="350"/>
      <c r="I66" s="113" t="s">
        <v>284</v>
      </c>
      <c r="J66" s="113" t="s">
        <v>287</v>
      </c>
      <c r="K66" s="113" t="s">
        <v>113</v>
      </c>
      <c r="L66" s="113">
        <v>122.10428882659208</v>
      </c>
      <c r="M66" s="350"/>
    </row>
    <row r="67" spans="3:13" ht="15.75" thickBot="1" x14ac:dyDescent="0.3">
      <c r="C67" s="111" t="s">
        <v>291</v>
      </c>
      <c r="D67" s="111" t="s">
        <v>296</v>
      </c>
      <c r="E67" s="112" t="s">
        <v>100</v>
      </c>
      <c r="F67" s="111">
        <v>0</v>
      </c>
      <c r="G67" s="349">
        <f>SUM(F67:F68)</f>
        <v>833.37</v>
      </c>
      <c r="I67" s="113" t="s">
        <v>293</v>
      </c>
      <c r="J67" s="113" t="s">
        <v>296</v>
      </c>
      <c r="K67" s="113" t="s">
        <v>100</v>
      </c>
      <c r="L67" s="113">
        <v>0</v>
      </c>
      <c r="M67" s="349">
        <f>SUM(L67:L68)</f>
        <v>1567.2717563657407</v>
      </c>
    </row>
    <row r="68" spans="3:13" ht="15.75" thickBot="1" x14ac:dyDescent="0.3">
      <c r="C68" s="111" t="s">
        <v>291</v>
      </c>
      <c r="D68" s="111" t="s">
        <v>302</v>
      </c>
      <c r="E68" s="112" t="s">
        <v>100</v>
      </c>
      <c r="F68" s="111">
        <v>833.37</v>
      </c>
      <c r="G68" s="350"/>
      <c r="I68" s="113" t="s">
        <v>293</v>
      </c>
      <c r="J68" s="113" t="s">
        <v>302</v>
      </c>
      <c r="K68" s="113" t="s">
        <v>100</v>
      </c>
      <c r="L68" s="113">
        <v>1567.2717563657407</v>
      </c>
      <c r="M68" s="350"/>
    </row>
    <row r="69" spans="3:13" ht="15.75" thickBot="1" x14ac:dyDescent="0.3">
      <c r="C69" s="111" t="s">
        <v>289</v>
      </c>
      <c r="D69" s="111" t="s">
        <v>79</v>
      </c>
      <c r="E69" s="112" t="s">
        <v>56</v>
      </c>
      <c r="F69" s="111">
        <v>0</v>
      </c>
      <c r="G69" s="349">
        <f>SUM(F69:F71)</f>
        <v>426.79</v>
      </c>
      <c r="I69" s="113" t="s">
        <v>75</v>
      </c>
      <c r="J69" s="113" t="s">
        <v>79</v>
      </c>
      <c r="K69" s="113" t="s">
        <v>56</v>
      </c>
      <c r="L69" s="113">
        <v>0</v>
      </c>
      <c r="M69" s="349">
        <f>SUM(L69:L71)</f>
        <v>934.53861689814823</v>
      </c>
    </row>
    <row r="70" spans="3:13" ht="15.75" thickBot="1" x14ac:dyDescent="0.3">
      <c r="C70" s="111" t="s">
        <v>289</v>
      </c>
      <c r="D70" s="111" t="s">
        <v>303</v>
      </c>
      <c r="E70" s="112" t="s">
        <v>56</v>
      </c>
      <c r="F70" s="111">
        <v>0</v>
      </c>
      <c r="G70" s="350"/>
      <c r="I70" s="113" t="s">
        <v>75</v>
      </c>
      <c r="J70" s="113" t="s">
        <v>303</v>
      </c>
      <c r="K70" s="113" t="s">
        <v>56</v>
      </c>
      <c r="L70" s="113">
        <v>0</v>
      </c>
      <c r="M70" s="350"/>
    </row>
    <row r="71" spans="3:13" ht="15.75" thickBot="1" x14ac:dyDescent="0.3">
      <c r="C71" s="111" t="s">
        <v>289</v>
      </c>
      <c r="D71" s="111" t="s">
        <v>304</v>
      </c>
      <c r="E71" s="112" t="s">
        <v>56</v>
      </c>
      <c r="F71" s="111">
        <v>426.79</v>
      </c>
      <c r="G71" s="350"/>
      <c r="I71" s="113" t="s">
        <v>75</v>
      </c>
      <c r="J71" s="113" t="s">
        <v>304</v>
      </c>
      <c r="K71" s="113" t="s">
        <v>56</v>
      </c>
      <c r="L71" s="113">
        <v>934.53861689814823</v>
      </c>
      <c r="M71" s="350"/>
    </row>
    <row r="72" spans="3:13" ht="15.75" thickBot="1" x14ac:dyDescent="0.3">
      <c r="C72" s="111" t="s">
        <v>281</v>
      </c>
      <c r="D72" s="111" t="s">
        <v>132</v>
      </c>
      <c r="E72" s="112" t="s">
        <v>13</v>
      </c>
      <c r="F72" s="111">
        <v>36.979999999999997</v>
      </c>
      <c r="G72" s="4">
        <f>F72</f>
        <v>36.979999999999997</v>
      </c>
      <c r="I72" s="113" t="s">
        <v>125</v>
      </c>
      <c r="J72" s="113" t="s">
        <v>132</v>
      </c>
      <c r="K72" s="113" t="s">
        <v>13</v>
      </c>
      <c r="L72" s="113">
        <v>33.666078703703704</v>
      </c>
      <c r="M72" s="4">
        <f>L72</f>
        <v>33.666078703703704</v>
      </c>
    </row>
    <row r="73" spans="3:13" ht="15.75" thickBot="1" x14ac:dyDescent="0.3">
      <c r="C73" s="111" t="s">
        <v>294</v>
      </c>
      <c r="D73" s="111" t="s">
        <v>119</v>
      </c>
      <c r="E73" s="112" t="s">
        <v>14</v>
      </c>
      <c r="F73" s="111">
        <v>0</v>
      </c>
      <c r="G73" s="349">
        <f>SUM(F73:F75)</f>
        <v>64.069999999999993</v>
      </c>
      <c r="I73" s="113" t="s">
        <v>118</v>
      </c>
      <c r="J73" s="113" t="s">
        <v>119</v>
      </c>
      <c r="K73" s="113" t="s">
        <v>14</v>
      </c>
      <c r="L73" s="113">
        <v>0</v>
      </c>
      <c r="M73" s="349">
        <f>SUM(L73:L75)</f>
        <v>58.837260416666666</v>
      </c>
    </row>
    <row r="74" spans="3:13" ht="15.75" thickBot="1" x14ac:dyDescent="0.3">
      <c r="C74" s="111" t="s">
        <v>294</v>
      </c>
      <c r="D74" s="111" t="s">
        <v>121</v>
      </c>
      <c r="E74" s="112" t="s">
        <v>14</v>
      </c>
      <c r="F74" s="111">
        <v>0</v>
      </c>
      <c r="G74" s="350"/>
      <c r="I74" s="113" t="s">
        <v>118</v>
      </c>
      <c r="J74" s="113" t="s">
        <v>121</v>
      </c>
      <c r="K74" s="113" t="s">
        <v>14</v>
      </c>
      <c r="L74" s="113">
        <v>0</v>
      </c>
      <c r="M74" s="350"/>
    </row>
    <row r="75" spans="3:13" ht="15.75" thickBot="1" x14ac:dyDescent="0.3">
      <c r="C75" s="111" t="s">
        <v>294</v>
      </c>
      <c r="D75" s="111" t="s">
        <v>122</v>
      </c>
      <c r="E75" s="112" t="s">
        <v>14</v>
      </c>
      <c r="F75" s="111">
        <v>64.069999999999993</v>
      </c>
      <c r="G75" s="350"/>
      <c r="I75" s="113" t="s">
        <v>118</v>
      </c>
      <c r="J75" s="113" t="s">
        <v>122</v>
      </c>
      <c r="K75" s="113" t="s">
        <v>14</v>
      </c>
      <c r="L75" s="113">
        <v>58.837260416666666</v>
      </c>
      <c r="M75" s="350"/>
    </row>
    <row r="76" spans="3:13" ht="15.75" thickBot="1" x14ac:dyDescent="0.3">
      <c r="C76" s="111" t="s">
        <v>281</v>
      </c>
      <c r="D76" s="111" t="s">
        <v>132</v>
      </c>
      <c r="E76" s="112" t="s">
        <v>15</v>
      </c>
      <c r="F76" s="111">
        <v>350.71</v>
      </c>
      <c r="G76" s="4">
        <f>F76</f>
        <v>350.71</v>
      </c>
      <c r="I76" s="113" t="s">
        <v>125</v>
      </c>
      <c r="J76" s="113" t="s">
        <v>132</v>
      </c>
      <c r="K76" s="113" t="s">
        <v>15</v>
      </c>
      <c r="L76" s="113">
        <v>373.66561458333337</v>
      </c>
      <c r="M76" s="4">
        <f>L76</f>
        <v>373.66561458333337</v>
      </c>
    </row>
    <row r="77" spans="3:13" ht="15.75" thickBot="1" x14ac:dyDescent="0.3">
      <c r="C77" s="111" t="s">
        <v>290</v>
      </c>
      <c r="D77" s="111" t="s">
        <v>84</v>
      </c>
      <c r="E77" s="112" t="s">
        <v>16</v>
      </c>
      <c r="F77" s="111">
        <v>101.52</v>
      </c>
      <c r="G77" s="349">
        <f>F77+F78</f>
        <v>101.52</v>
      </c>
      <c r="I77" s="113" t="s">
        <v>82</v>
      </c>
      <c r="J77" s="113" t="s">
        <v>84</v>
      </c>
      <c r="K77" s="113" t="s">
        <v>16</v>
      </c>
      <c r="L77" s="113">
        <v>217.35945704790308</v>
      </c>
      <c r="M77" s="349">
        <f>L77+L78</f>
        <v>217.35945704790308</v>
      </c>
    </row>
    <row r="78" spans="3:13" ht="15.75" thickBot="1" x14ac:dyDescent="0.3">
      <c r="C78" s="111" t="s">
        <v>290</v>
      </c>
      <c r="D78" s="111" t="s">
        <v>87</v>
      </c>
      <c r="E78" s="112" t="s">
        <v>16</v>
      </c>
      <c r="F78" s="111">
        <v>0</v>
      </c>
      <c r="G78" s="350"/>
      <c r="I78" s="113" t="s">
        <v>82</v>
      </c>
      <c r="J78" s="113" t="s">
        <v>87</v>
      </c>
      <c r="K78" s="113" t="s">
        <v>16</v>
      </c>
      <c r="L78" s="113">
        <v>0</v>
      </c>
      <c r="M78" s="350"/>
    </row>
    <row r="79" spans="3:13" ht="15.75" thickBot="1" x14ac:dyDescent="0.3">
      <c r="C79" s="111" t="s">
        <v>289</v>
      </c>
      <c r="D79" s="111" t="s">
        <v>79</v>
      </c>
      <c r="E79" s="112" t="s">
        <v>57</v>
      </c>
      <c r="F79" s="111">
        <v>421.58</v>
      </c>
      <c r="G79" s="4">
        <f>F79</f>
        <v>421.58</v>
      </c>
      <c r="I79" s="113" t="s">
        <v>75</v>
      </c>
      <c r="J79" s="113" t="s">
        <v>79</v>
      </c>
      <c r="K79" s="113" t="s">
        <v>57</v>
      </c>
      <c r="L79" s="113">
        <v>524.2774114583334</v>
      </c>
      <c r="M79" s="4">
        <f>L79</f>
        <v>524.2774114583334</v>
      </c>
    </row>
    <row r="80" spans="3:13" ht="15.75" thickBot="1" x14ac:dyDescent="0.3">
      <c r="C80" s="121" t="s">
        <v>281</v>
      </c>
      <c r="D80" s="121" t="s">
        <v>132</v>
      </c>
      <c r="E80" s="122" t="s">
        <v>17</v>
      </c>
      <c r="F80" s="121">
        <v>15.38</v>
      </c>
      <c r="G80" s="4">
        <f>F80</f>
        <v>15.38</v>
      </c>
      <c r="I80" s="113" t="s">
        <v>125</v>
      </c>
      <c r="J80" s="113" t="s">
        <v>132</v>
      </c>
      <c r="K80" s="113" t="s">
        <v>17</v>
      </c>
      <c r="L80" s="113">
        <v>18.025765563778087</v>
      </c>
      <c r="M80" s="4">
        <f>L80</f>
        <v>18.025765563778087</v>
      </c>
    </row>
    <row r="81" spans="3:13" ht="16.5" thickTop="1" thickBot="1" x14ac:dyDescent="0.3">
      <c r="C81" s="111" t="s">
        <v>297</v>
      </c>
      <c r="D81" s="111" t="s">
        <v>298</v>
      </c>
      <c r="E81" s="112" t="s">
        <v>124</v>
      </c>
      <c r="F81" s="111">
        <v>780.41</v>
      </c>
      <c r="G81" s="349">
        <f>SUM(F81:F82)</f>
        <v>780.41</v>
      </c>
      <c r="I81" s="113" t="s">
        <v>299</v>
      </c>
      <c r="J81" s="113" t="s">
        <v>298</v>
      </c>
      <c r="K81" s="113" t="s">
        <v>124</v>
      </c>
      <c r="L81" s="113">
        <v>1206.2133744027042</v>
      </c>
      <c r="M81" s="349">
        <f>SUM(L81:L82)</f>
        <v>1206.2133744027042</v>
      </c>
    </row>
    <row r="82" spans="3:13" ht="15.75" thickBot="1" x14ac:dyDescent="0.3">
      <c r="C82" s="111" t="s">
        <v>297</v>
      </c>
      <c r="D82" s="111" t="s">
        <v>305</v>
      </c>
      <c r="E82" s="112" t="s">
        <v>124</v>
      </c>
      <c r="F82" s="111">
        <v>0</v>
      </c>
      <c r="G82" s="350"/>
      <c r="I82" s="113" t="s">
        <v>299</v>
      </c>
      <c r="J82" s="113" t="s">
        <v>305</v>
      </c>
      <c r="K82" s="113" t="s">
        <v>124</v>
      </c>
      <c r="L82" s="113">
        <v>0</v>
      </c>
      <c r="M82" s="350"/>
    </row>
    <row r="83" spans="3:13" ht="15.75" thickBot="1" x14ac:dyDescent="0.3">
      <c r="C83" s="111" t="s">
        <v>294</v>
      </c>
      <c r="D83" s="111" t="s">
        <v>119</v>
      </c>
      <c r="E83" s="112" t="s">
        <v>18</v>
      </c>
      <c r="F83" s="111">
        <v>11.73</v>
      </c>
      <c r="G83" s="4">
        <f>F83</f>
        <v>11.73</v>
      </c>
      <c r="I83" s="113" t="s">
        <v>118</v>
      </c>
      <c r="J83" s="113" t="s">
        <v>119</v>
      </c>
      <c r="K83" s="113" t="s">
        <v>18</v>
      </c>
      <c r="L83" s="113">
        <v>16.440451388888889</v>
      </c>
      <c r="M83" s="4">
        <f>L83</f>
        <v>16.440451388888889</v>
      </c>
    </row>
    <row r="84" spans="3:13" ht="15.75" thickBot="1" x14ac:dyDescent="0.3">
      <c r="C84" s="111" t="s">
        <v>291</v>
      </c>
      <c r="D84" s="111" t="s">
        <v>292</v>
      </c>
      <c r="E84" s="112" t="s">
        <v>94</v>
      </c>
      <c r="F84" s="111">
        <v>0</v>
      </c>
      <c r="G84" s="349">
        <f>SUM(F84:F85)</f>
        <v>856.01</v>
      </c>
      <c r="I84" s="113" t="s">
        <v>293</v>
      </c>
      <c r="J84" s="113" t="s">
        <v>292</v>
      </c>
      <c r="K84" s="113" t="s">
        <v>94</v>
      </c>
      <c r="L84" s="113">
        <v>0</v>
      </c>
      <c r="M84" s="349">
        <f>SUM(L84:L85)</f>
        <v>1037.3120092592592</v>
      </c>
    </row>
    <row r="85" spans="3:13" ht="15.75" thickBot="1" x14ac:dyDescent="0.3">
      <c r="C85" s="111" t="s">
        <v>291</v>
      </c>
      <c r="D85" s="111" t="s">
        <v>302</v>
      </c>
      <c r="E85" s="112" t="s">
        <v>94</v>
      </c>
      <c r="F85" s="111">
        <v>856.01</v>
      </c>
      <c r="G85" s="350"/>
      <c r="I85" s="113" t="s">
        <v>293</v>
      </c>
      <c r="J85" s="113" t="s">
        <v>302</v>
      </c>
      <c r="K85" s="113" t="s">
        <v>94</v>
      </c>
      <c r="L85" s="113">
        <v>1037.3120092592592</v>
      </c>
      <c r="M85" s="350"/>
    </row>
    <row r="86" spans="3:13" ht="15.75" thickBot="1" x14ac:dyDescent="0.3">
      <c r="C86" s="111" t="s">
        <v>289</v>
      </c>
      <c r="D86" s="111" t="s">
        <v>303</v>
      </c>
      <c r="E86" s="112" t="s">
        <v>58</v>
      </c>
      <c r="F86" s="111">
        <v>106.57</v>
      </c>
      <c r="G86" s="349">
        <f>SUM(F86:F87)</f>
        <v>106.57</v>
      </c>
      <c r="I86" s="113" t="s">
        <v>75</v>
      </c>
      <c r="J86" s="113" t="s">
        <v>303</v>
      </c>
      <c r="K86" s="113" t="s">
        <v>58</v>
      </c>
      <c r="L86" s="113">
        <v>296.40430619989047</v>
      </c>
      <c r="M86" s="349">
        <f>SUM(L86:L87)</f>
        <v>296.40430619989047</v>
      </c>
    </row>
    <row r="87" spans="3:13" ht="15.75" thickBot="1" x14ac:dyDescent="0.3">
      <c r="C87" s="111" t="s">
        <v>289</v>
      </c>
      <c r="D87" s="111" t="s">
        <v>306</v>
      </c>
      <c r="E87" s="112" t="s">
        <v>58</v>
      </c>
      <c r="F87" s="111">
        <v>0</v>
      </c>
      <c r="G87" s="350"/>
      <c r="I87" s="113" t="s">
        <v>75</v>
      </c>
      <c r="J87" s="113" t="s">
        <v>306</v>
      </c>
      <c r="K87" s="113" t="s">
        <v>58</v>
      </c>
      <c r="L87" s="113">
        <v>0</v>
      </c>
      <c r="M87" s="350"/>
    </row>
    <row r="88" spans="3:13" ht="15.75" thickBot="1" x14ac:dyDescent="0.3">
      <c r="C88" s="111" t="s">
        <v>291</v>
      </c>
      <c r="D88" s="111" t="s">
        <v>307</v>
      </c>
      <c r="E88" s="112" t="s">
        <v>107</v>
      </c>
      <c r="F88" s="111">
        <v>447.3</v>
      </c>
      <c r="G88" s="4">
        <f>F88</f>
        <v>447.3</v>
      </c>
      <c r="I88" s="113" t="s">
        <v>293</v>
      </c>
      <c r="J88" s="113" t="s">
        <v>307</v>
      </c>
      <c r="K88" s="113" t="s">
        <v>107</v>
      </c>
      <c r="L88" s="113">
        <v>794.51012615147363</v>
      </c>
      <c r="M88" s="4">
        <f>L88</f>
        <v>794.51012615147363</v>
      </c>
    </row>
    <row r="89" spans="3:13" ht="15.75" thickBot="1" x14ac:dyDescent="0.3">
      <c r="C89" s="111" t="s">
        <v>289</v>
      </c>
      <c r="D89" s="111" t="s">
        <v>78</v>
      </c>
      <c r="E89" s="112" t="s">
        <v>19</v>
      </c>
      <c r="F89" s="111">
        <v>48.74</v>
      </c>
      <c r="G89" s="349">
        <f>SUM(F89:F90)</f>
        <v>48.74</v>
      </c>
      <c r="I89" s="113" t="s">
        <v>75</v>
      </c>
      <c r="J89" s="113" t="s">
        <v>78</v>
      </c>
      <c r="K89" s="113" t="s">
        <v>19</v>
      </c>
      <c r="L89" s="113">
        <v>71.171964001301305</v>
      </c>
      <c r="M89" s="349">
        <f>SUM(L89:L90)</f>
        <v>71.171964001301305</v>
      </c>
    </row>
    <row r="90" spans="3:13" ht="15.75" thickBot="1" x14ac:dyDescent="0.3">
      <c r="C90" s="111" t="s">
        <v>290</v>
      </c>
      <c r="D90" s="111" t="s">
        <v>85</v>
      </c>
      <c r="E90" s="112" t="s">
        <v>19</v>
      </c>
      <c r="F90" s="111">
        <v>0</v>
      </c>
      <c r="G90" s="350"/>
      <c r="I90" s="113" t="s">
        <v>82</v>
      </c>
      <c r="J90" s="113" t="s">
        <v>85</v>
      </c>
      <c r="K90" s="113" t="s">
        <v>19</v>
      </c>
      <c r="L90" s="113">
        <v>0</v>
      </c>
      <c r="M90" s="350"/>
    </row>
    <row r="91" spans="3:13" ht="15.75" thickBot="1" x14ac:dyDescent="0.3">
      <c r="C91" s="111" t="s">
        <v>291</v>
      </c>
      <c r="D91" s="111" t="s">
        <v>292</v>
      </c>
      <c r="E91" s="112" t="s">
        <v>97</v>
      </c>
      <c r="F91" s="111">
        <v>696.21</v>
      </c>
      <c r="G91" s="4">
        <f>F91</f>
        <v>696.21</v>
      </c>
      <c r="I91" s="113" t="s">
        <v>293</v>
      </c>
      <c r="J91" s="113" t="s">
        <v>292</v>
      </c>
      <c r="K91" s="113" t="s">
        <v>97</v>
      </c>
      <c r="L91" s="113">
        <v>788.64780765721605</v>
      </c>
      <c r="M91" s="4">
        <f>L91</f>
        <v>788.64780765721605</v>
      </c>
    </row>
    <row r="92" spans="3:13" ht="15.75" thickBot="1" x14ac:dyDescent="0.3">
      <c r="C92" s="111" t="s">
        <v>289</v>
      </c>
      <c r="D92" s="111" t="s">
        <v>79</v>
      </c>
      <c r="E92" s="112" t="s">
        <v>20</v>
      </c>
      <c r="F92" s="111">
        <v>0</v>
      </c>
      <c r="G92" s="349">
        <f>SUM(F92:F93)</f>
        <v>86.02</v>
      </c>
      <c r="I92" s="113" t="s">
        <v>75</v>
      </c>
      <c r="J92" s="113" t="s">
        <v>79</v>
      </c>
      <c r="K92" s="113" t="s">
        <v>20</v>
      </c>
      <c r="L92" s="113">
        <v>0</v>
      </c>
      <c r="M92" s="349">
        <f>SUM(L92:L93)</f>
        <v>115.82503922927295</v>
      </c>
    </row>
    <row r="93" spans="3:13" ht="15.75" thickBot="1" x14ac:dyDescent="0.3">
      <c r="C93" s="111" t="s">
        <v>290</v>
      </c>
      <c r="D93" s="111" t="s">
        <v>85</v>
      </c>
      <c r="E93" s="112" t="s">
        <v>20</v>
      </c>
      <c r="F93" s="111">
        <v>86.02</v>
      </c>
      <c r="G93" s="350"/>
      <c r="I93" s="113" t="s">
        <v>82</v>
      </c>
      <c r="J93" s="113" t="s">
        <v>85</v>
      </c>
      <c r="K93" s="113" t="s">
        <v>20</v>
      </c>
      <c r="L93" s="113">
        <v>115.82503922927295</v>
      </c>
      <c r="M93" s="350"/>
    </row>
    <row r="94" spans="3:13" ht="15.75" thickBot="1" x14ac:dyDescent="0.3">
      <c r="C94" s="111" t="s">
        <v>281</v>
      </c>
      <c r="D94" s="111" t="s">
        <v>131</v>
      </c>
      <c r="E94" s="112" t="s">
        <v>21</v>
      </c>
      <c r="F94" s="111">
        <v>84.19</v>
      </c>
      <c r="G94" s="4">
        <f>F94</f>
        <v>84.19</v>
      </c>
      <c r="I94" s="113" t="s">
        <v>125</v>
      </c>
      <c r="J94" s="113" t="s">
        <v>131</v>
      </c>
      <c r="K94" s="113" t="s">
        <v>21</v>
      </c>
      <c r="L94" s="113">
        <v>81.6119837962963</v>
      </c>
      <c r="M94" s="4">
        <f>L94</f>
        <v>81.6119837962963</v>
      </c>
    </row>
    <row r="95" spans="3:13" ht="15.75" thickBot="1" x14ac:dyDescent="0.3">
      <c r="C95" s="111" t="s">
        <v>281</v>
      </c>
      <c r="D95" s="111" t="s">
        <v>132</v>
      </c>
      <c r="E95" s="112" t="s">
        <v>22</v>
      </c>
      <c r="F95" s="111">
        <v>41.16</v>
      </c>
      <c r="G95" s="4">
        <f>F95</f>
        <v>41.16</v>
      </c>
      <c r="I95" s="113" t="s">
        <v>125</v>
      </c>
      <c r="J95" s="113" t="s">
        <v>132</v>
      </c>
      <c r="K95" s="113" t="s">
        <v>22</v>
      </c>
      <c r="L95" s="113">
        <v>49.029058930604286</v>
      </c>
      <c r="M95" s="4">
        <f>L95</f>
        <v>49.029058930604286</v>
      </c>
    </row>
    <row r="96" spans="3:13" ht="15.75" thickBot="1" x14ac:dyDescent="0.3">
      <c r="C96" s="111" t="s">
        <v>291</v>
      </c>
      <c r="D96" s="111" t="s">
        <v>292</v>
      </c>
      <c r="E96" s="112" t="s">
        <v>99</v>
      </c>
      <c r="F96" s="111">
        <v>637.72</v>
      </c>
      <c r="G96" s="349">
        <f>SUM(F96:F97)</f>
        <v>637.72</v>
      </c>
      <c r="I96" s="113" t="s">
        <v>293</v>
      </c>
      <c r="J96" s="113" t="s">
        <v>292</v>
      </c>
      <c r="K96" s="113" t="s">
        <v>99</v>
      </c>
      <c r="L96" s="113">
        <v>648.50921390251028</v>
      </c>
      <c r="M96" s="349">
        <f>SUM(L96:L97)</f>
        <v>648.50921390251028</v>
      </c>
    </row>
    <row r="97" spans="3:13" ht="15.75" thickBot="1" x14ac:dyDescent="0.3">
      <c r="C97" s="111" t="s">
        <v>291</v>
      </c>
      <c r="D97" s="111" t="s">
        <v>301</v>
      </c>
      <c r="E97" s="112" t="s">
        <v>99</v>
      </c>
      <c r="F97" s="111">
        <v>0</v>
      </c>
      <c r="G97" s="350"/>
      <c r="I97" s="113" t="s">
        <v>293</v>
      </c>
      <c r="J97" s="113" t="s">
        <v>301</v>
      </c>
      <c r="K97" s="113" t="s">
        <v>99</v>
      </c>
      <c r="L97" s="113">
        <v>0</v>
      </c>
      <c r="M97" s="350"/>
    </row>
    <row r="98" spans="3:13" ht="15.75" thickBot="1" x14ac:dyDescent="0.3">
      <c r="C98" s="111" t="s">
        <v>291</v>
      </c>
      <c r="D98" s="111" t="s">
        <v>302</v>
      </c>
      <c r="E98" s="112" t="s">
        <v>103</v>
      </c>
      <c r="F98" s="120">
        <v>2001.88</v>
      </c>
      <c r="G98" s="349">
        <f>SUM(F98:F99)</f>
        <v>2001.88</v>
      </c>
      <c r="I98" s="113" t="s">
        <v>293</v>
      </c>
      <c r="J98" s="113" t="s">
        <v>302</v>
      </c>
      <c r="K98" s="113" t="s">
        <v>103</v>
      </c>
      <c r="L98" s="113">
        <v>3232.5697916666668</v>
      </c>
      <c r="M98" s="349">
        <f>SUM(L98:L99)</f>
        <v>3232.5697916666668</v>
      </c>
    </row>
    <row r="99" spans="3:13" ht="15.75" thickBot="1" x14ac:dyDescent="0.3">
      <c r="C99" s="111" t="s">
        <v>291</v>
      </c>
      <c r="D99" s="111" t="s">
        <v>308</v>
      </c>
      <c r="E99" s="112" t="s">
        <v>103</v>
      </c>
      <c r="F99" s="111">
        <v>0</v>
      </c>
      <c r="G99" s="350"/>
      <c r="I99" s="113" t="s">
        <v>293</v>
      </c>
      <c r="J99" s="113" t="s">
        <v>308</v>
      </c>
      <c r="K99" s="113" t="s">
        <v>103</v>
      </c>
      <c r="L99" s="113">
        <v>0</v>
      </c>
      <c r="M99" s="350"/>
    </row>
    <row r="100" spans="3:13" ht="15.75" thickBot="1" x14ac:dyDescent="0.3">
      <c r="C100" s="111" t="s">
        <v>294</v>
      </c>
      <c r="D100" s="111" t="s">
        <v>119</v>
      </c>
      <c r="E100" s="112" t="s">
        <v>23</v>
      </c>
      <c r="F100" s="111">
        <v>682.15</v>
      </c>
      <c r="G100" s="349">
        <f>SUM(F100:F101)</f>
        <v>682.15</v>
      </c>
      <c r="I100" s="113" t="s">
        <v>118</v>
      </c>
      <c r="J100" s="113" t="s">
        <v>119</v>
      </c>
      <c r="K100" s="113" t="s">
        <v>23</v>
      </c>
      <c r="L100" s="113">
        <v>840.59113385818387</v>
      </c>
      <c r="M100" s="349">
        <f>SUM(L100:L101)</f>
        <v>840.59113385818387</v>
      </c>
    </row>
    <row r="101" spans="3:13" ht="15.75" thickBot="1" x14ac:dyDescent="0.3">
      <c r="C101" s="111" t="s">
        <v>297</v>
      </c>
      <c r="D101" s="111" t="s">
        <v>298</v>
      </c>
      <c r="E101" s="112" t="s">
        <v>23</v>
      </c>
      <c r="F101" s="111">
        <v>0</v>
      </c>
      <c r="G101" s="350"/>
      <c r="I101" s="113" t="s">
        <v>299</v>
      </c>
      <c r="J101" s="113" t="s">
        <v>298</v>
      </c>
      <c r="K101" s="113" t="s">
        <v>23</v>
      </c>
      <c r="L101" s="113">
        <v>0</v>
      </c>
      <c r="M101" s="350"/>
    </row>
    <row r="102" spans="3:13" ht="15.75" thickBot="1" x14ac:dyDescent="0.3">
      <c r="C102" s="111" t="s">
        <v>289</v>
      </c>
      <c r="D102" s="111" t="s">
        <v>79</v>
      </c>
      <c r="E102" s="112" t="s">
        <v>81</v>
      </c>
      <c r="F102" s="111">
        <v>0</v>
      </c>
      <c r="G102" s="349">
        <f>SUM(F102:F104)</f>
        <v>3946.84</v>
      </c>
      <c r="I102" s="113" t="s">
        <v>75</v>
      </c>
      <c r="J102" s="113" t="s">
        <v>79</v>
      </c>
      <c r="K102" s="113" t="s">
        <v>81</v>
      </c>
      <c r="L102" s="113">
        <v>0</v>
      </c>
      <c r="M102" s="349">
        <f>SUM(L102:L104)</f>
        <v>4964.9230339921987</v>
      </c>
    </row>
    <row r="103" spans="3:13" ht="15.75" thickBot="1" x14ac:dyDescent="0.3">
      <c r="C103" s="111" t="s">
        <v>289</v>
      </c>
      <c r="D103" s="111" t="s">
        <v>306</v>
      </c>
      <c r="E103" s="112" t="s">
        <v>81</v>
      </c>
      <c r="F103" s="111">
        <v>0</v>
      </c>
      <c r="G103" s="350"/>
      <c r="I103" s="113" t="s">
        <v>75</v>
      </c>
      <c r="J103" s="113" t="s">
        <v>306</v>
      </c>
      <c r="K103" s="113" t="s">
        <v>81</v>
      </c>
      <c r="L103" s="113">
        <v>0</v>
      </c>
      <c r="M103" s="350"/>
    </row>
    <row r="104" spans="3:13" ht="15.75" thickBot="1" x14ac:dyDescent="0.3">
      <c r="C104" s="111" t="s">
        <v>291</v>
      </c>
      <c r="D104" s="111" t="s">
        <v>292</v>
      </c>
      <c r="E104" s="112" t="s">
        <v>81</v>
      </c>
      <c r="F104" s="120">
        <v>3946.84</v>
      </c>
      <c r="G104" s="350"/>
      <c r="I104" s="113" t="s">
        <v>293</v>
      </c>
      <c r="J104" s="113" t="s">
        <v>292</v>
      </c>
      <c r="K104" s="113" t="s">
        <v>81</v>
      </c>
      <c r="L104" s="113">
        <v>4964.9230339921987</v>
      </c>
      <c r="M104" s="350"/>
    </row>
    <row r="105" spans="3:13" ht="15.75" thickBot="1" x14ac:dyDescent="0.3">
      <c r="C105" s="111" t="s">
        <v>289</v>
      </c>
      <c r="D105" s="111" t="s">
        <v>79</v>
      </c>
      <c r="E105" s="112" t="s">
        <v>59</v>
      </c>
      <c r="F105" s="111">
        <v>137.16</v>
      </c>
      <c r="G105" s="4">
        <f>F105</f>
        <v>137.16</v>
      </c>
      <c r="I105" s="113" t="s">
        <v>75</v>
      </c>
      <c r="J105" s="113" t="s">
        <v>79</v>
      </c>
      <c r="K105" s="113" t="s">
        <v>59</v>
      </c>
      <c r="L105" s="113">
        <v>192.50360159345468</v>
      </c>
      <c r="M105" s="4">
        <f>L105</f>
        <v>192.50360159345468</v>
      </c>
    </row>
    <row r="106" spans="3:13" ht="15.75" thickBot="1" x14ac:dyDescent="0.3">
      <c r="C106" s="111" t="s">
        <v>290</v>
      </c>
      <c r="D106" s="111" t="s">
        <v>85</v>
      </c>
      <c r="E106" s="112" t="s">
        <v>24</v>
      </c>
      <c r="F106" s="111">
        <v>0</v>
      </c>
      <c r="G106" s="349">
        <f>SUM(F106:F109)</f>
        <v>109.65</v>
      </c>
      <c r="I106" s="113" t="s">
        <v>82</v>
      </c>
      <c r="J106" s="113" t="s">
        <v>85</v>
      </c>
      <c r="K106" s="113" t="s">
        <v>24</v>
      </c>
      <c r="L106" s="113">
        <v>0</v>
      </c>
      <c r="M106" s="349">
        <f>SUM(L106:L109)</f>
        <v>135.79589950460152</v>
      </c>
    </row>
    <row r="107" spans="3:13" ht="15.75" thickBot="1" x14ac:dyDescent="0.3">
      <c r="C107" s="111" t="s">
        <v>290</v>
      </c>
      <c r="D107" s="111" t="s">
        <v>86</v>
      </c>
      <c r="E107" s="112" t="s">
        <v>24</v>
      </c>
      <c r="F107" s="111">
        <v>109.65</v>
      </c>
      <c r="G107" s="350"/>
      <c r="I107" s="113" t="s">
        <v>82</v>
      </c>
      <c r="J107" s="113" t="s">
        <v>86</v>
      </c>
      <c r="K107" s="113" t="s">
        <v>24</v>
      </c>
      <c r="L107" s="113">
        <v>135.79589950460152</v>
      </c>
      <c r="M107" s="350"/>
    </row>
    <row r="108" spans="3:13" ht="15.75" thickBot="1" x14ac:dyDescent="0.3">
      <c r="C108" s="111" t="s">
        <v>290</v>
      </c>
      <c r="D108" s="111" t="s">
        <v>89</v>
      </c>
      <c r="E108" s="112" t="s">
        <v>24</v>
      </c>
      <c r="F108" s="111">
        <v>0</v>
      </c>
      <c r="G108" s="350"/>
      <c r="I108" s="113" t="s">
        <v>82</v>
      </c>
      <c r="J108" s="113" t="s">
        <v>89</v>
      </c>
      <c r="K108" s="113" t="s">
        <v>24</v>
      </c>
      <c r="L108" s="113">
        <v>0</v>
      </c>
      <c r="M108" s="350"/>
    </row>
    <row r="109" spans="3:13" ht="15.75" thickBot="1" x14ac:dyDescent="0.3">
      <c r="C109" s="111" t="s">
        <v>288</v>
      </c>
      <c r="D109" s="111" t="s">
        <v>92</v>
      </c>
      <c r="E109" s="112" t="s">
        <v>24</v>
      </c>
      <c r="F109" s="111">
        <v>0</v>
      </c>
      <c r="G109" s="350"/>
      <c r="I109" s="113" t="s">
        <v>91</v>
      </c>
      <c r="J109" s="113" t="s">
        <v>92</v>
      </c>
      <c r="K109" s="113" t="s">
        <v>24</v>
      </c>
      <c r="L109" s="113">
        <v>0</v>
      </c>
      <c r="M109" s="350"/>
    </row>
    <row r="110" spans="3:13" ht="15.75" thickBot="1" x14ac:dyDescent="0.3">
      <c r="C110" s="111" t="s">
        <v>276</v>
      </c>
      <c r="D110" s="111" t="s">
        <v>309</v>
      </c>
      <c r="E110" s="112" t="s">
        <v>73</v>
      </c>
      <c r="F110" s="111">
        <v>104.71</v>
      </c>
      <c r="G110" s="349">
        <f>SUM(F110:F111)</f>
        <v>104.71</v>
      </c>
      <c r="I110" s="113" t="s">
        <v>278</v>
      </c>
      <c r="J110" s="113" t="s">
        <v>309</v>
      </c>
      <c r="K110" s="113" t="s">
        <v>73</v>
      </c>
      <c r="L110" s="113">
        <v>204.0190889927452</v>
      </c>
      <c r="M110" s="349">
        <f>SUM(L110:L111)</f>
        <v>204.0190889927452</v>
      </c>
    </row>
    <row r="111" spans="3:13" ht="15.75" thickBot="1" x14ac:dyDescent="0.3">
      <c r="C111" s="111" t="s">
        <v>276</v>
      </c>
      <c r="D111" s="111" t="s">
        <v>277</v>
      </c>
      <c r="E111" s="112" t="s">
        <v>73</v>
      </c>
      <c r="F111" s="111">
        <v>0</v>
      </c>
      <c r="G111" s="350"/>
      <c r="I111" s="113" t="s">
        <v>278</v>
      </c>
      <c r="J111" s="113" t="s">
        <v>277</v>
      </c>
      <c r="K111" s="113" t="s">
        <v>73</v>
      </c>
      <c r="L111" s="113">
        <v>0</v>
      </c>
      <c r="M111" s="350"/>
    </row>
    <row r="112" spans="3:13" ht="15.75" thickBot="1" x14ac:dyDescent="0.3">
      <c r="C112" s="111" t="s">
        <v>290</v>
      </c>
      <c r="D112" s="111" t="s">
        <v>85</v>
      </c>
      <c r="E112" s="112" t="s">
        <v>25</v>
      </c>
      <c r="F112" s="111">
        <v>70.12</v>
      </c>
      <c r="G112" s="349">
        <f>SUM(F112:F113)</f>
        <v>70.12</v>
      </c>
      <c r="I112" s="113" t="s">
        <v>82</v>
      </c>
      <c r="J112" s="113" t="s">
        <v>85</v>
      </c>
      <c r="K112" s="113" t="s">
        <v>25</v>
      </c>
      <c r="L112" s="113">
        <v>120.61349569304583</v>
      </c>
      <c r="M112" s="349">
        <f>SUM(L112:L113)</f>
        <v>120.61349569304583</v>
      </c>
    </row>
    <row r="113" spans="3:13" ht="15.75" thickBot="1" x14ac:dyDescent="0.3">
      <c r="C113" s="111" t="s">
        <v>288</v>
      </c>
      <c r="D113" s="111" t="s">
        <v>92</v>
      </c>
      <c r="E113" s="112" t="s">
        <v>25</v>
      </c>
      <c r="F113" s="111">
        <v>0</v>
      </c>
      <c r="G113" s="350"/>
      <c r="I113" s="113" t="s">
        <v>91</v>
      </c>
      <c r="J113" s="113" t="s">
        <v>92</v>
      </c>
      <c r="K113" s="113" t="s">
        <v>25</v>
      </c>
      <c r="L113" s="113">
        <v>0</v>
      </c>
      <c r="M113" s="350"/>
    </row>
    <row r="114" spans="3:13" ht="15.75" thickBot="1" x14ac:dyDescent="0.3">
      <c r="C114" s="111" t="s">
        <v>288</v>
      </c>
      <c r="D114" s="111" t="s">
        <v>92</v>
      </c>
      <c r="E114" s="112" t="s">
        <v>26</v>
      </c>
      <c r="F114" s="120">
        <v>1291.5899999999999</v>
      </c>
      <c r="G114" s="4">
        <f>F114</f>
        <v>1291.5899999999999</v>
      </c>
      <c r="I114" s="113" t="s">
        <v>91</v>
      </c>
      <c r="J114" s="113" t="s">
        <v>92</v>
      </c>
      <c r="K114" s="113" t="s">
        <v>26</v>
      </c>
      <c r="L114" s="113">
        <v>1558.5311898691946</v>
      </c>
      <c r="M114" s="4">
        <f>L114</f>
        <v>1558.5311898691946</v>
      </c>
    </row>
    <row r="115" spans="3:13" ht="15.75" thickBot="1" x14ac:dyDescent="0.3">
      <c r="C115" s="111" t="s">
        <v>290</v>
      </c>
      <c r="D115" s="111" t="s">
        <v>83</v>
      </c>
      <c r="E115" s="112" t="s">
        <v>27</v>
      </c>
      <c r="F115" s="111">
        <v>73.36</v>
      </c>
      <c r="G115" s="4">
        <f>F115</f>
        <v>73.36</v>
      </c>
      <c r="I115" s="113" t="s">
        <v>82</v>
      </c>
      <c r="J115" s="113" t="s">
        <v>83</v>
      </c>
      <c r="K115" s="113" t="s">
        <v>27</v>
      </c>
      <c r="L115" s="113">
        <v>78.718226851851853</v>
      </c>
      <c r="M115" s="4">
        <f>L115</f>
        <v>78.718226851851853</v>
      </c>
    </row>
    <row r="116" spans="3:13" ht="15.75" thickBot="1" x14ac:dyDescent="0.3">
      <c r="C116" s="111" t="s">
        <v>289</v>
      </c>
      <c r="D116" s="111" t="s">
        <v>77</v>
      </c>
      <c r="E116" s="112" t="s">
        <v>28</v>
      </c>
      <c r="F116" s="111">
        <v>69.61</v>
      </c>
      <c r="G116" s="349">
        <f>F116+F117+F118+F119</f>
        <v>69.61</v>
      </c>
      <c r="I116" s="113" t="s">
        <v>75</v>
      </c>
      <c r="J116" s="113" t="s">
        <v>77</v>
      </c>
      <c r="K116" s="113" t="s">
        <v>28</v>
      </c>
      <c r="L116" s="113">
        <v>83.605449074074073</v>
      </c>
      <c r="M116" s="349">
        <f>L116+L117+L118+L119</f>
        <v>83.605449074074073</v>
      </c>
    </row>
    <row r="117" spans="3:13" ht="15.75" thickBot="1" x14ac:dyDescent="0.3">
      <c r="C117" s="111" t="s">
        <v>289</v>
      </c>
      <c r="D117" s="111" t="s">
        <v>78</v>
      </c>
      <c r="E117" s="112" t="s">
        <v>28</v>
      </c>
      <c r="F117" s="111">
        <v>0</v>
      </c>
      <c r="G117" s="349"/>
      <c r="I117" s="113" t="s">
        <v>75</v>
      </c>
      <c r="J117" s="113" t="s">
        <v>78</v>
      </c>
      <c r="K117" s="113" t="s">
        <v>28</v>
      </c>
      <c r="L117" s="113">
        <v>0</v>
      </c>
      <c r="M117" s="349"/>
    </row>
    <row r="118" spans="3:13" ht="15.75" thickBot="1" x14ac:dyDescent="0.3">
      <c r="C118" s="111" t="s">
        <v>289</v>
      </c>
      <c r="D118" s="111" t="s">
        <v>79</v>
      </c>
      <c r="E118" s="112" t="s">
        <v>28</v>
      </c>
      <c r="F118" s="111">
        <v>0</v>
      </c>
      <c r="G118" s="349"/>
      <c r="I118" s="113" t="s">
        <v>75</v>
      </c>
      <c r="J118" s="113" t="s">
        <v>79</v>
      </c>
      <c r="K118" s="113" t="s">
        <v>28</v>
      </c>
      <c r="L118" s="113">
        <v>0</v>
      </c>
      <c r="M118" s="349"/>
    </row>
    <row r="119" spans="3:13" ht="15.75" thickBot="1" x14ac:dyDescent="0.3">
      <c r="C119" s="121" t="s">
        <v>290</v>
      </c>
      <c r="D119" s="121" t="s">
        <v>83</v>
      </c>
      <c r="E119" s="122" t="s">
        <v>28</v>
      </c>
      <c r="F119" s="121">
        <v>0</v>
      </c>
      <c r="G119" s="349"/>
      <c r="I119" s="113" t="s">
        <v>82</v>
      </c>
      <c r="J119" s="113" t="s">
        <v>83</v>
      </c>
      <c r="K119" s="113" t="s">
        <v>28</v>
      </c>
      <c r="L119" s="113">
        <v>0</v>
      </c>
      <c r="M119" s="349"/>
    </row>
    <row r="120" spans="3:13" ht="16.5" thickTop="1" thickBot="1" x14ac:dyDescent="0.3">
      <c r="C120" s="111" t="s">
        <v>281</v>
      </c>
      <c r="D120" s="111" t="s">
        <v>132</v>
      </c>
      <c r="E120" s="112" t="s">
        <v>29</v>
      </c>
      <c r="F120" s="111">
        <v>43.95</v>
      </c>
      <c r="G120" s="349">
        <f>SUM(F120:F121)</f>
        <v>43.95</v>
      </c>
      <c r="I120" s="113" t="s">
        <v>125</v>
      </c>
      <c r="J120" s="113" t="s">
        <v>132</v>
      </c>
      <c r="K120" s="113" t="s">
        <v>29</v>
      </c>
      <c r="L120" s="113">
        <v>45.360581307870376</v>
      </c>
      <c r="M120" s="349">
        <f>SUM(L120:L121)</f>
        <v>45.360581307870376</v>
      </c>
    </row>
    <row r="121" spans="3:13" ht="15.75" thickBot="1" x14ac:dyDescent="0.3">
      <c r="C121" s="111" t="s">
        <v>281</v>
      </c>
      <c r="D121" s="111" t="s">
        <v>295</v>
      </c>
      <c r="E121" s="112" t="s">
        <v>29</v>
      </c>
      <c r="F121" s="111">
        <v>0</v>
      </c>
      <c r="G121" s="350"/>
      <c r="I121" s="113" t="s">
        <v>125</v>
      </c>
      <c r="J121" s="113" t="s">
        <v>295</v>
      </c>
      <c r="K121" s="113" t="s">
        <v>29</v>
      </c>
      <c r="L121" s="113">
        <v>0</v>
      </c>
      <c r="M121" s="350"/>
    </row>
    <row r="122" spans="3:13" ht="15.75" thickBot="1" x14ac:dyDescent="0.3">
      <c r="C122" s="111" t="s">
        <v>290</v>
      </c>
      <c r="D122" s="111" t="s">
        <v>83</v>
      </c>
      <c r="E122" s="112" t="s">
        <v>30</v>
      </c>
      <c r="F122" s="111">
        <v>39.83</v>
      </c>
      <c r="G122" s="4">
        <f>F122</f>
        <v>39.83</v>
      </c>
      <c r="I122" s="113" t="s">
        <v>82</v>
      </c>
      <c r="J122" s="113" t="s">
        <v>83</v>
      </c>
      <c r="K122" s="113" t="s">
        <v>30</v>
      </c>
      <c r="L122" s="113">
        <v>58.151499999999999</v>
      </c>
      <c r="M122" s="4">
        <f>L122</f>
        <v>58.151499999999999</v>
      </c>
    </row>
    <row r="123" spans="3:13" ht="15.75" thickBot="1" x14ac:dyDescent="0.3">
      <c r="C123" s="111" t="s">
        <v>290</v>
      </c>
      <c r="D123" s="111" t="s">
        <v>84</v>
      </c>
      <c r="E123" s="112" t="s">
        <v>31</v>
      </c>
      <c r="F123" s="111">
        <v>31.56</v>
      </c>
      <c r="G123" s="349">
        <f>SUM(F123:F124)</f>
        <v>31.56</v>
      </c>
      <c r="I123" s="113" t="s">
        <v>82</v>
      </c>
      <c r="J123" s="113" t="s">
        <v>84</v>
      </c>
      <c r="K123" s="113" t="s">
        <v>31</v>
      </c>
      <c r="L123" s="113">
        <v>43.926938413790246</v>
      </c>
      <c r="M123" s="349">
        <f>SUM(L123:L124)</f>
        <v>43.926938413790246</v>
      </c>
    </row>
    <row r="124" spans="3:13" ht="15.75" thickBot="1" x14ac:dyDescent="0.3">
      <c r="C124" s="111" t="s">
        <v>290</v>
      </c>
      <c r="D124" s="111" t="s">
        <v>87</v>
      </c>
      <c r="E124" s="112" t="s">
        <v>31</v>
      </c>
      <c r="F124" s="111">
        <v>0</v>
      </c>
      <c r="G124" s="349"/>
      <c r="I124" s="113" t="s">
        <v>82</v>
      </c>
      <c r="J124" s="113" t="s">
        <v>87</v>
      </c>
      <c r="K124" s="113" t="s">
        <v>31</v>
      </c>
      <c r="L124" s="113">
        <v>0</v>
      </c>
      <c r="M124" s="349"/>
    </row>
    <row r="125" spans="3:13" ht="15.75" thickBot="1" x14ac:dyDescent="0.3">
      <c r="C125" s="111" t="s">
        <v>289</v>
      </c>
      <c r="D125" s="111" t="s">
        <v>79</v>
      </c>
      <c r="E125" s="112" t="s">
        <v>60</v>
      </c>
      <c r="F125" s="111">
        <v>602.51</v>
      </c>
      <c r="G125" s="4">
        <f>F125</f>
        <v>602.51</v>
      </c>
      <c r="I125" s="113" t="s">
        <v>75</v>
      </c>
      <c r="J125" s="113" t="s">
        <v>79</v>
      </c>
      <c r="K125" s="113" t="s">
        <v>60</v>
      </c>
      <c r="L125" s="113">
        <v>1010.7951910609839</v>
      </c>
      <c r="M125" s="4">
        <f>L125</f>
        <v>1010.7951910609839</v>
      </c>
    </row>
    <row r="126" spans="3:13" ht="15.75" thickBot="1" x14ac:dyDescent="0.3">
      <c r="C126" s="111" t="s">
        <v>281</v>
      </c>
      <c r="D126" s="111" t="s">
        <v>129</v>
      </c>
      <c r="E126" s="112" t="s">
        <v>54</v>
      </c>
      <c r="F126" s="111">
        <v>0</v>
      </c>
      <c r="G126" s="349">
        <f>SUM(F126:F127)</f>
        <v>43.62</v>
      </c>
      <c r="I126" s="113" t="s">
        <v>125</v>
      </c>
      <c r="J126" s="113" t="s">
        <v>129</v>
      </c>
      <c r="K126" s="113" t="s">
        <v>54</v>
      </c>
      <c r="L126" s="113">
        <v>0</v>
      </c>
      <c r="M126" s="349">
        <f>SUM(L126:L127)</f>
        <v>116.58598958333333</v>
      </c>
    </row>
    <row r="127" spans="3:13" ht="15.75" thickBot="1" x14ac:dyDescent="0.3">
      <c r="C127" s="111" t="s">
        <v>281</v>
      </c>
      <c r="D127" s="111" t="s">
        <v>130</v>
      </c>
      <c r="E127" s="112" t="s">
        <v>54</v>
      </c>
      <c r="F127" s="111">
        <v>43.62</v>
      </c>
      <c r="G127" s="350"/>
      <c r="I127" s="113" t="s">
        <v>125</v>
      </c>
      <c r="J127" s="113" t="s">
        <v>130</v>
      </c>
      <c r="K127" s="113" t="s">
        <v>54</v>
      </c>
      <c r="L127" s="113">
        <v>116.58598958333333</v>
      </c>
      <c r="M127" s="350"/>
    </row>
    <row r="128" spans="3:13" ht="15.75" thickBot="1" x14ac:dyDescent="0.3">
      <c r="C128" s="111" t="s">
        <v>290</v>
      </c>
      <c r="D128" s="111" t="s">
        <v>83</v>
      </c>
      <c r="E128" s="112" t="s">
        <v>32</v>
      </c>
      <c r="F128" s="111">
        <v>444.68</v>
      </c>
      <c r="G128" s="349">
        <f>SUM(F128:F130)</f>
        <v>444.68</v>
      </c>
      <c r="I128" s="113" t="s">
        <v>82</v>
      </c>
      <c r="J128" s="113" t="s">
        <v>83</v>
      </c>
      <c r="K128" s="113" t="s">
        <v>32</v>
      </c>
      <c r="L128" s="113">
        <v>617.65801504629621</v>
      </c>
      <c r="M128" s="349">
        <f>SUM(L128:L130)</f>
        <v>617.65801504629621</v>
      </c>
    </row>
    <row r="129" spans="3:13" ht="15.75" thickBot="1" x14ac:dyDescent="0.3">
      <c r="C129" s="111" t="s">
        <v>290</v>
      </c>
      <c r="D129" s="111" t="s">
        <v>84</v>
      </c>
      <c r="E129" s="112" t="s">
        <v>32</v>
      </c>
      <c r="F129" s="111">
        <v>0</v>
      </c>
      <c r="G129" s="350"/>
      <c r="I129" s="113" t="s">
        <v>82</v>
      </c>
      <c r="J129" s="113" t="s">
        <v>84</v>
      </c>
      <c r="K129" s="113" t="s">
        <v>32</v>
      </c>
      <c r="L129" s="113">
        <v>0</v>
      </c>
      <c r="M129" s="350"/>
    </row>
    <row r="130" spans="3:13" ht="15.75" thickBot="1" x14ac:dyDescent="0.3">
      <c r="C130" s="111" t="s">
        <v>290</v>
      </c>
      <c r="D130" s="111" t="s">
        <v>87</v>
      </c>
      <c r="E130" s="112" t="s">
        <v>32</v>
      </c>
      <c r="F130" s="111">
        <v>0</v>
      </c>
      <c r="G130" s="350"/>
      <c r="I130" s="113" t="s">
        <v>82</v>
      </c>
      <c r="J130" s="113" t="s">
        <v>87</v>
      </c>
      <c r="K130" s="113" t="s">
        <v>32</v>
      </c>
      <c r="L130" s="113">
        <v>0</v>
      </c>
      <c r="M130" s="350"/>
    </row>
    <row r="131" spans="3:13" ht="15.75" thickBot="1" x14ac:dyDescent="0.3">
      <c r="C131" s="111" t="s">
        <v>291</v>
      </c>
      <c r="D131" s="111" t="s">
        <v>302</v>
      </c>
      <c r="E131" s="112" t="s">
        <v>106</v>
      </c>
      <c r="F131" s="111">
        <v>137.77000000000001</v>
      </c>
      <c r="G131" s="349">
        <f>SUM(F131:F132)</f>
        <v>137.77000000000001</v>
      </c>
      <c r="I131" s="113" t="s">
        <v>293</v>
      </c>
      <c r="J131" s="113" t="s">
        <v>302</v>
      </c>
      <c r="K131" s="113" t="s">
        <v>106</v>
      </c>
      <c r="L131" s="113">
        <v>230.93442635028282</v>
      </c>
      <c r="M131" s="349">
        <f>SUM(L131:L132)</f>
        <v>230.93442635028282</v>
      </c>
    </row>
    <row r="132" spans="3:13" ht="15.75" thickBot="1" x14ac:dyDescent="0.3">
      <c r="C132" s="111" t="s">
        <v>282</v>
      </c>
      <c r="D132" s="111" t="s">
        <v>283</v>
      </c>
      <c r="E132" s="112" t="s">
        <v>106</v>
      </c>
      <c r="F132" s="111">
        <v>0</v>
      </c>
      <c r="G132" s="350"/>
      <c r="I132" s="113" t="s">
        <v>284</v>
      </c>
      <c r="J132" s="113" t="s">
        <v>283</v>
      </c>
      <c r="K132" s="113" t="s">
        <v>106</v>
      </c>
      <c r="L132" s="113">
        <v>0</v>
      </c>
      <c r="M132" s="350"/>
    </row>
    <row r="133" spans="3:13" ht="15.75" thickBot="1" x14ac:dyDescent="0.3">
      <c r="C133" s="111" t="s">
        <v>289</v>
      </c>
      <c r="D133" s="111" t="s">
        <v>76</v>
      </c>
      <c r="E133" s="112" t="s">
        <v>33</v>
      </c>
      <c r="F133" s="111">
        <v>0</v>
      </c>
      <c r="G133" s="349">
        <f>SUM(F133:F135)</f>
        <v>40.229999999999997</v>
      </c>
      <c r="I133" s="113" t="s">
        <v>75</v>
      </c>
      <c r="J133" s="113" t="s">
        <v>76</v>
      </c>
      <c r="K133" s="113" t="s">
        <v>33</v>
      </c>
      <c r="L133" s="113">
        <v>0</v>
      </c>
      <c r="M133" s="349">
        <f>SUM(L133:L135)</f>
        <v>50.667177474527023</v>
      </c>
    </row>
    <row r="134" spans="3:13" ht="15.75" thickBot="1" x14ac:dyDescent="0.3">
      <c r="C134" s="111" t="s">
        <v>289</v>
      </c>
      <c r="D134" s="111" t="s">
        <v>77</v>
      </c>
      <c r="E134" s="112" t="s">
        <v>33</v>
      </c>
      <c r="F134" s="111">
        <v>40.229999999999997</v>
      </c>
      <c r="G134" s="350"/>
      <c r="I134" s="113" t="s">
        <v>75</v>
      </c>
      <c r="J134" s="113" t="s">
        <v>77</v>
      </c>
      <c r="K134" s="113" t="s">
        <v>33</v>
      </c>
      <c r="L134" s="113">
        <v>50.667177474527023</v>
      </c>
      <c r="M134" s="350"/>
    </row>
    <row r="135" spans="3:13" ht="15.75" thickBot="1" x14ac:dyDescent="0.3">
      <c r="C135" s="111" t="s">
        <v>289</v>
      </c>
      <c r="D135" s="111" t="s">
        <v>310</v>
      </c>
      <c r="E135" s="112" t="s">
        <v>33</v>
      </c>
      <c r="F135" s="111">
        <v>0</v>
      </c>
      <c r="G135" s="350"/>
      <c r="I135" s="113" t="s">
        <v>75</v>
      </c>
      <c r="J135" s="113" t="s">
        <v>310</v>
      </c>
      <c r="K135" s="113" t="s">
        <v>33</v>
      </c>
      <c r="L135" s="113">
        <v>0</v>
      </c>
      <c r="M135" s="350"/>
    </row>
    <row r="136" spans="3:13" ht="15.75" thickBot="1" x14ac:dyDescent="0.3">
      <c r="C136" s="111" t="s">
        <v>290</v>
      </c>
      <c r="D136" s="111" t="s">
        <v>86</v>
      </c>
      <c r="E136" s="112" t="s">
        <v>34</v>
      </c>
      <c r="F136" s="111">
        <v>0</v>
      </c>
      <c r="G136" s="349">
        <f>SUM(F136:F139)</f>
        <v>16.18</v>
      </c>
      <c r="I136" s="113" t="s">
        <v>82</v>
      </c>
      <c r="J136" s="113" t="s">
        <v>86</v>
      </c>
      <c r="K136" s="113" t="s">
        <v>34</v>
      </c>
      <c r="L136" s="113">
        <v>0</v>
      </c>
      <c r="M136" s="349">
        <f>SUM(L136:L139)</f>
        <v>20.061359650992866</v>
      </c>
    </row>
    <row r="137" spans="3:13" ht="15.75" thickBot="1" x14ac:dyDescent="0.3">
      <c r="C137" s="111" t="s">
        <v>290</v>
      </c>
      <c r="D137" s="111" t="s">
        <v>87</v>
      </c>
      <c r="E137" s="112" t="s">
        <v>34</v>
      </c>
      <c r="F137" s="111">
        <v>0</v>
      </c>
      <c r="G137" s="350"/>
      <c r="I137" s="113" t="s">
        <v>82</v>
      </c>
      <c r="J137" s="113" t="s">
        <v>87</v>
      </c>
      <c r="K137" s="113" t="s">
        <v>34</v>
      </c>
      <c r="L137" s="113">
        <v>0</v>
      </c>
      <c r="M137" s="350"/>
    </row>
    <row r="138" spans="3:13" ht="15.75" thickBot="1" x14ac:dyDescent="0.3">
      <c r="C138" s="111" t="s">
        <v>290</v>
      </c>
      <c r="D138" s="111" t="s">
        <v>88</v>
      </c>
      <c r="E138" s="112" t="s">
        <v>34</v>
      </c>
      <c r="F138" s="111">
        <v>0</v>
      </c>
      <c r="G138" s="350"/>
      <c r="I138" s="113" t="s">
        <v>82</v>
      </c>
      <c r="J138" s="113" t="s">
        <v>88</v>
      </c>
      <c r="K138" s="113" t="s">
        <v>34</v>
      </c>
      <c r="L138" s="113">
        <v>0</v>
      </c>
      <c r="M138" s="350"/>
    </row>
    <row r="139" spans="3:13" ht="15.75" thickBot="1" x14ac:dyDescent="0.3">
      <c r="C139" s="111" t="s">
        <v>290</v>
      </c>
      <c r="D139" s="111" t="s">
        <v>89</v>
      </c>
      <c r="E139" s="112" t="s">
        <v>34</v>
      </c>
      <c r="F139" s="111">
        <v>16.18</v>
      </c>
      <c r="G139" s="350"/>
      <c r="I139" s="113" t="s">
        <v>82</v>
      </c>
      <c r="J139" s="113" t="s">
        <v>89</v>
      </c>
      <c r="K139" s="113" t="s">
        <v>34</v>
      </c>
      <c r="L139" s="113">
        <v>20.061359650992866</v>
      </c>
      <c r="M139" s="350"/>
    </row>
    <row r="140" spans="3:13" ht="15.75" thickBot="1" x14ac:dyDescent="0.3">
      <c r="C140" s="114" t="s">
        <v>282</v>
      </c>
      <c r="D140" s="114" t="s">
        <v>285</v>
      </c>
      <c r="E140" s="118" t="s">
        <v>112</v>
      </c>
      <c r="F140" s="114">
        <v>96.17</v>
      </c>
      <c r="G140" s="349">
        <f>SUM(F140:F143)</f>
        <v>320.56</v>
      </c>
      <c r="I140" s="113" t="s">
        <v>284</v>
      </c>
      <c r="J140" s="113" t="s">
        <v>285</v>
      </c>
      <c r="K140" s="113" t="s">
        <v>112</v>
      </c>
      <c r="L140" s="113">
        <v>176.17920679870278</v>
      </c>
      <c r="M140" s="349">
        <f>SUM(L140:L143)</f>
        <v>587.26402266234265</v>
      </c>
    </row>
    <row r="141" spans="3:13" ht="15.75" thickBot="1" x14ac:dyDescent="0.3">
      <c r="C141" s="115" t="s">
        <v>297</v>
      </c>
      <c r="D141" s="115" t="s">
        <v>298</v>
      </c>
      <c r="E141" s="119" t="s">
        <v>112</v>
      </c>
      <c r="F141" s="115">
        <v>0</v>
      </c>
      <c r="G141" s="350"/>
      <c r="I141" s="113" t="s">
        <v>299</v>
      </c>
      <c r="J141" s="113" t="s">
        <v>298</v>
      </c>
      <c r="K141" s="113" t="s">
        <v>112</v>
      </c>
      <c r="L141" s="113">
        <v>0</v>
      </c>
      <c r="M141" s="350"/>
    </row>
    <row r="142" spans="3:13" ht="15.75" thickBot="1" x14ac:dyDescent="0.3">
      <c r="C142" s="111" t="s">
        <v>297</v>
      </c>
      <c r="D142" s="111" t="s">
        <v>305</v>
      </c>
      <c r="E142" s="112" t="s">
        <v>112</v>
      </c>
      <c r="F142" s="111">
        <v>0</v>
      </c>
      <c r="G142" s="350"/>
      <c r="I142" s="113" t="s">
        <v>299</v>
      </c>
      <c r="J142" s="113" t="s">
        <v>305</v>
      </c>
      <c r="K142" s="113" t="s">
        <v>112</v>
      </c>
      <c r="L142" s="113">
        <v>0</v>
      </c>
      <c r="M142" s="350"/>
    </row>
    <row r="143" spans="3:13" ht="15.75" thickBot="1" x14ac:dyDescent="0.3">
      <c r="C143" s="111" t="s">
        <v>297</v>
      </c>
      <c r="D143" s="111" t="s">
        <v>311</v>
      </c>
      <c r="E143" s="112" t="s">
        <v>112</v>
      </c>
      <c r="F143" s="111">
        <v>224.39</v>
      </c>
      <c r="G143" s="350"/>
      <c r="I143" s="113" t="s">
        <v>299</v>
      </c>
      <c r="J143" s="113" t="s">
        <v>311</v>
      </c>
      <c r="K143" s="113" t="s">
        <v>112</v>
      </c>
      <c r="L143" s="113">
        <v>411.08481586363985</v>
      </c>
      <c r="M143" s="350"/>
    </row>
    <row r="144" spans="3:13" ht="15.75" thickBot="1" x14ac:dyDescent="0.3">
      <c r="C144" s="114" t="s">
        <v>289</v>
      </c>
      <c r="D144" s="114" t="s">
        <v>79</v>
      </c>
      <c r="E144" s="118" t="s">
        <v>135</v>
      </c>
      <c r="F144" s="114">
        <v>0</v>
      </c>
      <c r="G144" s="349">
        <f>SUM(F144:F149)</f>
        <v>31104.05</v>
      </c>
      <c r="I144" s="113" t="s">
        <v>75</v>
      </c>
      <c r="J144" s="113" t="s">
        <v>79</v>
      </c>
      <c r="K144" s="113" t="s">
        <v>80</v>
      </c>
      <c r="L144" s="113">
        <v>0</v>
      </c>
      <c r="M144" s="349">
        <f>SUM(L144:L149)</f>
        <v>40450.397650599261</v>
      </c>
    </row>
    <row r="145" spans="3:13" ht="15.75" thickBot="1" x14ac:dyDescent="0.3">
      <c r="C145" s="115" t="s">
        <v>289</v>
      </c>
      <c r="D145" s="115" t="s">
        <v>304</v>
      </c>
      <c r="E145" s="119" t="s">
        <v>135</v>
      </c>
      <c r="F145" s="115">
        <v>0</v>
      </c>
      <c r="G145" s="350"/>
      <c r="I145" s="113" t="s">
        <v>75</v>
      </c>
      <c r="J145" s="113" t="s">
        <v>304</v>
      </c>
      <c r="K145" s="113" t="s">
        <v>80</v>
      </c>
      <c r="L145" s="113">
        <v>0</v>
      </c>
      <c r="M145" s="350"/>
    </row>
    <row r="146" spans="3:13" ht="15.75" thickBot="1" x14ac:dyDescent="0.3">
      <c r="C146" s="111" t="s">
        <v>289</v>
      </c>
      <c r="D146" s="111" t="s">
        <v>306</v>
      </c>
      <c r="E146" s="112" t="s">
        <v>135</v>
      </c>
      <c r="F146" s="120">
        <v>5381</v>
      </c>
      <c r="G146" s="350"/>
      <c r="I146" s="113" t="s">
        <v>75</v>
      </c>
      <c r="J146" s="113" t="s">
        <v>306</v>
      </c>
      <c r="K146" s="113" t="s">
        <v>80</v>
      </c>
      <c r="L146" s="113">
        <v>6997.918793553672</v>
      </c>
      <c r="M146" s="350"/>
    </row>
    <row r="147" spans="3:13" ht="15.75" thickBot="1" x14ac:dyDescent="0.3">
      <c r="C147" s="111" t="s">
        <v>291</v>
      </c>
      <c r="D147" s="111" t="s">
        <v>292</v>
      </c>
      <c r="E147" s="112" t="s">
        <v>135</v>
      </c>
      <c r="F147" s="111">
        <v>0</v>
      </c>
      <c r="G147" s="350"/>
      <c r="I147" s="113" t="s">
        <v>293</v>
      </c>
      <c r="J147" s="113" t="s">
        <v>292</v>
      </c>
      <c r="K147" s="113" t="s">
        <v>80</v>
      </c>
      <c r="L147" s="113">
        <v>0</v>
      </c>
      <c r="M147" s="350"/>
    </row>
    <row r="148" spans="3:13" ht="15.75" thickBot="1" x14ac:dyDescent="0.3">
      <c r="C148" s="111" t="s">
        <v>291</v>
      </c>
      <c r="D148" s="111" t="s">
        <v>312</v>
      </c>
      <c r="E148" s="112" t="s">
        <v>135</v>
      </c>
      <c r="F148" s="120">
        <v>13735.55</v>
      </c>
      <c r="G148" s="350"/>
      <c r="I148" s="113" t="s">
        <v>293</v>
      </c>
      <c r="J148" s="113" t="s">
        <v>312</v>
      </c>
      <c r="K148" s="113" t="s">
        <v>80</v>
      </c>
      <c r="L148" s="113">
        <v>17862.895602504632</v>
      </c>
      <c r="M148" s="350"/>
    </row>
    <row r="149" spans="3:13" ht="15.75" thickBot="1" x14ac:dyDescent="0.3">
      <c r="C149" s="111" t="s">
        <v>291</v>
      </c>
      <c r="D149" s="111" t="s">
        <v>301</v>
      </c>
      <c r="E149" s="112" t="s">
        <v>80</v>
      </c>
      <c r="F149" s="120">
        <v>11987.5</v>
      </c>
      <c r="G149" s="350"/>
      <c r="I149" s="113" t="s">
        <v>293</v>
      </c>
      <c r="J149" s="113" t="s">
        <v>301</v>
      </c>
      <c r="K149" s="113" t="s">
        <v>80</v>
      </c>
      <c r="L149" s="113">
        <v>15589.583254540956</v>
      </c>
      <c r="M149" s="350"/>
    </row>
    <row r="150" spans="3:13" ht="15.75" thickBot="1" x14ac:dyDescent="0.3">
      <c r="C150" s="111" t="s">
        <v>294</v>
      </c>
      <c r="D150" s="111" t="s">
        <v>119</v>
      </c>
      <c r="E150" s="112" t="s">
        <v>35</v>
      </c>
      <c r="F150" s="111">
        <v>21.35</v>
      </c>
      <c r="G150" s="349">
        <f>SUM(F150:F152)</f>
        <v>21.35</v>
      </c>
      <c r="I150" s="113" t="s">
        <v>118</v>
      </c>
      <c r="J150" s="113" t="s">
        <v>119</v>
      </c>
      <c r="K150" s="113" t="s">
        <v>35</v>
      </c>
      <c r="L150" s="113">
        <v>22.10267830492073</v>
      </c>
      <c r="M150" s="349">
        <f>SUM(L150:L152)</f>
        <v>22.10267830492073</v>
      </c>
    </row>
    <row r="151" spans="3:13" ht="15.75" thickBot="1" x14ac:dyDescent="0.3">
      <c r="C151" s="111" t="s">
        <v>281</v>
      </c>
      <c r="D151" s="111" t="s">
        <v>128</v>
      </c>
      <c r="E151" s="112" t="s">
        <v>35</v>
      </c>
      <c r="F151" s="111">
        <v>0</v>
      </c>
      <c r="G151" s="350"/>
      <c r="I151" s="113" t="s">
        <v>125</v>
      </c>
      <c r="J151" s="113" t="s">
        <v>128</v>
      </c>
      <c r="K151" s="113" t="s">
        <v>35</v>
      </c>
      <c r="L151" s="113">
        <v>0</v>
      </c>
      <c r="M151" s="350"/>
    </row>
    <row r="152" spans="3:13" ht="15.75" thickBot="1" x14ac:dyDescent="0.3">
      <c r="C152" s="111" t="s">
        <v>281</v>
      </c>
      <c r="D152" s="111" t="s">
        <v>129</v>
      </c>
      <c r="E152" s="112" t="s">
        <v>35</v>
      </c>
      <c r="F152" s="111">
        <v>0</v>
      </c>
      <c r="G152" s="350"/>
      <c r="I152" s="113" t="s">
        <v>125</v>
      </c>
      <c r="J152" s="113" t="s">
        <v>129</v>
      </c>
      <c r="K152" s="113" t="s">
        <v>35</v>
      </c>
      <c r="L152" s="113">
        <v>0</v>
      </c>
      <c r="M152" s="350"/>
    </row>
    <row r="153" spans="3:13" ht="15.75" thickBot="1" x14ac:dyDescent="0.3">
      <c r="C153" s="111" t="s">
        <v>281</v>
      </c>
      <c r="D153" s="111" t="s">
        <v>126</v>
      </c>
      <c r="E153" s="112" t="s">
        <v>36</v>
      </c>
      <c r="F153" s="111">
        <v>0</v>
      </c>
      <c r="G153" s="349">
        <f>SUM(F153:F154)</f>
        <v>118.94</v>
      </c>
      <c r="I153" s="113" t="s">
        <v>125</v>
      </c>
      <c r="J153" s="113" t="s">
        <v>126</v>
      </c>
      <c r="K153" s="113" t="s">
        <v>36</v>
      </c>
      <c r="L153" s="113">
        <v>0</v>
      </c>
      <c r="M153" s="349">
        <f>SUM(L153:L154)</f>
        <v>116.30816157407406</v>
      </c>
    </row>
    <row r="154" spans="3:13" ht="15.75" thickBot="1" x14ac:dyDescent="0.3">
      <c r="C154" s="111" t="s">
        <v>281</v>
      </c>
      <c r="D154" s="111" t="s">
        <v>131</v>
      </c>
      <c r="E154" s="112" t="s">
        <v>36</v>
      </c>
      <c r="F154" s="111">
        <v>118.94</v>
      </c>
      <c r="G154" s="350"/>
      <c r="I154" s="113" t="s">
        <v>125</v>
      </c>
      <c r="J154" s="113" t="s">
        <v>131</v>
      </c>
      <c r="K154" s="113" t="s">
        <v>36</v>
      </c>
      <c r="L154" s="113">
        <v>116.30816157407406</v>
      </c>
      <c r="M154" s="350"/>
    </row>
    <row r="155" spans="3:13" ht="15.75" thickBot="1" x14ac:dyDescent="0.3">
      <c r="C155" s="111" t="s">
        <v>294</v>
      </c>
      <c r="D155" s="111" t="s">
        <v>119</v>
      </c>
      <c r="E155" s="112" t="s">
        <v>37</v>
      </c>
      <c r="F155" s="111">
        <v>0</v>
      </c>
      <c r="G155" s="349">
        <f>SUM(F155:F159)</f>
        <v>114.64</v>
      </c>
      <c r="I155" s="113" t="s">
        <v>118</v>
      </c>
      <c r="J155" s="113" t="s">
        <v>119</v>
      </c>
      <c r="K155" s="113" t="s">
        <v>37</v>
      </c>
      <c r="L155" s="113">
        <v>0</v>
      </c>
      <c r="M155" s="349">
        <f>SUM(L155:L159)</f>
        <v>113.13206250000002</v>
      </c>
    </row>
    <row r="156" spans="3:13" ht="15.75" thickBot="1" x14ac:dyDescent="0.3">
      <c r="C156" s="111" t="s">
        <v>294</v>
      </c>
      <c r="D156" s="111" t="s">
        <v>122</v>
      </c>
      <c r="E156" s="112" t="s">
        <v>37</v>
      </c>
      <c r="F156" s="114">
        <v>0</v>
      </c>
      <c r="G156" s="350"/>
      <c r="I156" s="113" t="s">
        <v>118</v>
      </c>
      <c r="J156" s="113" t="s">
        <v>122</v>
      </c>
      <c r="K156" s="113" t="s">
        <v>37</v>
      </c>
      <c r="L156" s="113">
        <v>0</v>
      </c>
      <c r="M156" s="350"/>
    </row>
    <row r="157" spans="3:13" ht="15.75" thickBot="1" x14ac:dyDescent="0.3">
      <c r="C157" s="111" t="s">
        <v>294</v>
      </c>
      <c r="D157" s="111" t="s">
        <v>123</v>
      </c>
      <c r="E157" s="112" t="s">
        <v>37</v>
      </c>
      <c r="F157" s="115">
        <v>114.64</v>
      </c>
      <c r="G157" s="350"/>
      <c r="I157" s="113" t="s">
        <v>118</v>
      </c>
      <c r="J157" s="113" t="s">
        <v>123</v>
      </c>
      <c r="K157" s="113" t="s">
        <v>37</v>
      </c>
      <c r="L157" s="113">
        <v>113.13206250000002</v>
      </c>
      <c r="M157" s="350"/>
    </row>
    <row r="158" spans="3:13" ht="15.75" thickBot="1" x14ac:dyDescent="0.3">
      <c r="C158" s="111" t="s">
        <v>281</v>
      </c>
      <c r="D158" s="111" t="s">
        <v>127</v>
      </c>
      <c r="E158" s="112" t="s">
        <v>37</v>
      </c>
      <c r="F158" s="111">
        <v>0</v>
      </c>
      <c r="G158" s="350"/>
      <c r="I158" s="113" t="s">
        <v>125</v>
      </c>
      <c r="J158" s="113" t="s">
        <v>127</v>
      </c>
      <c r="K158" s="113" t="s">
        <v>37</v>
      </c>
      <c r="L158" s="113">
        <v>0</v>
      </c>
      <c r="M158" s="350"/>
    </row>
    <row r="159" spans="3:13" ht="15.75" thickBot="1" x14ac:dyDescent="0.3">
      <c r="C159" s="111" t="s">
        <v>281</v>
      </c>
      <c r="D159" s="111" t="s">
        <v>132</v>
      </c>
      <c r="E159" s="112" t="s">
        <v>37</v>
      </c>
      <c r="F159" s="111">
        <v>0</v>
      </c>
      <c r="G159" s="350"/>
      <c r="I159" s="113" t="s">
        <v>125</v>
      </c>
      <c r="J159" s="113" t="s">
        <v>132</v>
      </c>
      <c r="K159" s="113" t="s">
        <v>37</v>
      </c>
      <c r="L159" s="113">
        <v>0</v>
      </c>
      <c r="M159" s="350"/>
    </row>
    <row r="160" spans="3:13" ht="15.75" thickBot="1" x14ac:dyDescent="0.3">
      <c r="C160" s="111" t="s">
        <v>281</v>
      </c>
      <c r="D160" s="111" t="s">
        <v>133</v>
      </c>
      <c r="E160" s="112" t="s">
        <v>38</v>
      </c>
      <c r="F160" s="111">
        <v>105.53</v>
      </c>
      <c r="G160" s="349">
        <f>SUM(F160:F161)</f>
        <v>105.53</v>
      </c>
      <c r="I160" s="113" t="s">
        <v>125</v>
      </c>
      <c r="J160" s="113" t="s">
        <v>133</v>
      </c>
      <c r="K160" s="113" t="s">
        <v>38</v>
      </c>
      <c r="L160" s="113">
        <v>130.70061921296298</v>
      </c>
      <c r="M160" s="349">
        <f>SUM(L160:L161)</f>
        <v>130.70061921296298</v>
      </c>
    </row>
    <row r="161" spans="3:13" ht="15.75" thickBot="1" x14ac:dyDescent="0.3">
      <c r="C161" s="114" t="s">
        <v>281</v>
      </c>
      <c r="D161" s="114" t="s">
        <v>295</v>
      </c>
      <c r="E161" s="118" t="s">
        <v>38</v>
      </c>
      <c r="F161" s="114">
        <v>0</v>
      </c>
      <c r="G161" s="350"/>
      <c r="I161" s="113" t="s">
        <v>125</v>
      </c>
      <c r="J161" s="113" t="s">
        <v>295</v>
      </c>
      <c r="K161" s="113" t="s">
        <v>38</v>
      </c>
      <c r="L161" s="113">
        <v>0</v>
      </c>
      <c r="M161" s="350"/>
    </row>
    <row r="162" spans="3:13" ht="15.75" thickBot="1" x14ac:dyDescent="0.3">
      <c r="C162" s="123" t="s">
        <v>291</v>
      </c>
      <c r="D162" s="123" t="s">
        <v>302</v>
      </c>
      <c r="E162" s="124" t="s">
        <v>104</v>
      </c>
      <c r="F162" s="125">
        <v>4350.8599999999997</v>
      </c>
      <c r="G162" s="4">
        <f>F162</f>
        <v>4350.8599999999997</v>
      </c>
      <c r="I162" s="113" t="s">
        <v>293</v>
      </c>
      <c r="J162" s="113" t="s">
        <v>302</v>
      </c>
      <c r="K162" s="113" t="s">
        <v>104</v>
      </c>
      <c r="L162" s="113">
        <v>5946.5028333333339</v>
      </c>
      <c r="M162" s="4">
        <f>L162</f>
        <v>5946.5028333333339</v>
      </c>
    </row>
    <row r="163" spans="3:13" ht="16.5" thickTop="1" thickBot="1" x14ac:dyDescent="0.3">
      <c r="C163" s="111" t="s">
        <v>281</v>
      </c>
      <c r="D163" s="111" t="s">
        <v>130</v>
      </c>
      <c r="E163" s="112" t="s">
        <v>39</v>
      </c>
      <c r="F163" s="111">
        <v>97.63</v>
      </c>
      <c r="G163" s="4">
        <f>F163</f>
        <v>97.63</v>
      </c>
      <c r="I163" s="113" t="s">
        <v>125</v>
      </c>
      <c r="J163" s="113" t="s">
        <v>130</v>
      </c>
      <c r="K163" s="113" t="s">
        <v>39</v>
      </c>
      <c r="L163" s="113">
        <v>617.94995638663295</v>
      </c>
      <c r="M163" s="4">
        <f>L163</f>
        <v>617.94995638663295</v>
      </c>
    </row>
    <row r="164" spans="3:13" ht="15.75" thickBot="1" x14ac:dyDescent="0.3">
      <c r="C164" s="111" t="s">
        <v>291</v>
      </c>
      <c r="D164" s="111" t="s">
        <v>292</v>
      </c>
      <c r="E164" s="112" t="s">
        <v>98</v>
      </c>
      <c r="F164" s="111">
        <v>0</v>
      </c>
      <c r="G164" s="349">
        <f>SUM(F164:F165)</f>
        <v>2045.32</v>
      </c>
      <c r="I164" s="113" t="s">
        <v>293</v>
      </c>
      <c r="J164" s="113" t="s">
        <v>292</v>
      </c>
      <c r="K164" s="113" t="s">
        <v>98</v>
      </c>
      <c r="L164" s="113">
        <v>0</v>
      </c>
      <c r="M164" s="349">
        <f>SUM(L164:L165)</f>
        <v>2063.8031276041665</v>
      </c>
    </row>
    <row r="165" spans="3:13" ht="15.75" thickBot="1" x14ac:dyDescent="0.3">
      <c r="C165" s="111" t="s">
        <v>291</v>
      </c>
      <c r="D165" s="111" t="s">
        <v>301</v>
      </c>
      <c r="E165" s="112" t="s">
        <v>98</v>
      </c>
      <c r="F165" s="120">
        <v>2045.32</v>
      </c>
      <c r="G165" s="350"/>
      <c r="I165" s="113" t="s">
        <v>293</v>
      </c>
      <c r="J165" s="113" t="s">
        <v>301</v>
      </c>
      <c r="K165" s="113" t="s">
        <v>98</v>
      </c>
      <c r="L165" s="113">
        <v>2063.8031276041665</v>
      </c>
      <c r="M165" s="350"/>
    </row>
    <row r="166" spans="3:13" ht="15.75" thickBot="1" x14ac:dyDescent="0.3">
      <c r="C166" s="111" t="s">
        <v>281</v>
      </c>
      <c r="D166" s="111" t="s">
        <v>132</v>
      </c>
      <c r="E166" s="112" t="s">
        <v>40</v>
      </c>
      <c r="F166" s="111">
        <v>12.55</v>
      </c>
      <c r="G166" s="4">
        <f>F166</f>
        <v>12.55</v>
      </c>
      <c r="I166" s="113" t="s">
        <v>125</v>
      </c>
      <c r="J166" s="113" t="s">
        <v>132</v>
      </c>
      <c r="K166" s="113" t="s">
        <v>40</v>
      </c>
      <c r="L166" s="113">
        <v>18.13162905092593</v>
      </c>
      <c r="M166" s="4">
        <f>L166</f>
        <v>18.13162905092593</v>
      </c>
    </row>
    <row r="167" spans="3:13" ht="15.75" thickBot="1" x14ac:dyDescent="0.3">
      <c r="C167" s="111" t="s">
        <v>288</v>
      </c>
      <c r="D167" s="111" t="s">
        <v>92</v>
      </c>
      <c r="E167" s="112" t="s">
        <v>41</v>
      </c>
      <c r="F167" s="111">
        <v>35.03</v>
      </c>
      <c r="G167" s="349">
        <f>SUM(F167:F168)</f>
        <v>35.03</v>
      </c>
      <c r="I167" s="113" t="s">
        <v>91</v>
      </c>
      <c r="J167" s="113" t="s">
        <v>92</v>
      </c>
      <c r="K167" s="113" t="s">
        <v>41</v>
      </c>
      <c r="L167" s="113">
        <v>40.546268149081293</v>
      </c>
      <c r="M167" s="349">
        <f>SUM(L167:L168)</f>
        <v>40.546268149081293</v>
      </c>
    </row>
    <row r="168" spans="3:13" ht="15.75" thickBot="1" x14ac:dyDescent="0.3">
      <c r="C168" s="114" t="s">
        <v>288</v>
      </c>
      <c r="D168" s="114" t="s">
        <v>93</v>
      </c>
      <c r="E168" s="118" t="s">
        <v>41</v>
      </c>
      <c r="F168" s="114">
        <v>0</v>
      </c>
      <c r="G168" s="350"/>
      <c r="I168" s="113" t="s">
        <v>91</v>
      </c>
      <c r="J168" s="113" t="s">
        <v>93</v>
      </c>
      <c r="K168" s="113" t="s">
        <v>41</v>
      </c>
      <c r="L168" s="113">
        <v>0</v>
      </c>
      <c r="M168" s="350"/>
    </row>
    <row r="169" spans="3:13" ht="15.75" thickBot="1" x14ac:dyDescent="0.3">
      <c r="C169" s="115" t="s">
        <v>282</v>
      </c>
      <c r="D169" s="115" t="s">
        <v>286</v>
      </c>
      <c r="E169" s="119" t="s">
        <v>114</v>
      </c>
      <c r="F169" s="115">
        <v>0</v>
      </c>
      <c r="G169" s="349">
        <f>SUM(F169:F170)</f>
        <v>307.77999999999997</v>
      </c>
      <c r="I169" s="113" t="s">
        <v>284</v>
      </c>
      <c r="J169" s="113" t="s">
        <v>286</v>
      </c>
      <c r="K169" s="113" t="s">
        <v>114</v>
      </c>
      <c r="L169" s="113">
        <v>0</v>
      </c>
      <c r="M169" s="349">
        <f>SUM(L169:L170)</f>
        <v>512.30893024400791</v>
      </c>
    </row>
    <row r="170" spans="3:13" ht="15.75" thickBot="1" x14ac:dyDescent="0.3">
      <c r="C170" s="111" t="s">
        <v>282</v>
      </c>
      <c r="D170" s="111" t="s">
        <v>287</v>
      </c>
      <c r="E170" s="112" t="s">
        <v>114</v>
      </c>
      <c r="F170" s="111">
        <v>307.77999999999997</v>
      </c>
      <c r="G170" s="350"/>
      <c r="I170" s="113" t="s">
        <v>284</v>
      </c>
      <c r="J170" s="113" t="s">
        <v>287</v>
      </c>
      <c r="K170" s="113" t="s">
        <v>114</v>
      </c>
      <c r="L170" s="113">
        <v>512.30893024400791</v>
      </c>
      <c r="M170" s="350"/>
    </row>
    <row r="171" spans="3:13" ht="15.75" thickBot="1" x14ac:dyDescent="0.3">
      <c r="C171" s="111" t="s">
        <v>294</v>
      </c>
      <c r="D171" s="111" t="s">
        <v>119</v>
      </c>
      <c r="E171" s="112" t="s">
        <v>42</v>
      </c>
      <c r="F171" s="111">
        <v>17.75</v>
      </c>
      <c r="G171" s="4">
        <f>F171</f>
        <v>17.75</v>
      </c>
      <c r="I171" s="113" t="s">
        <v>118</v>
      </c>
      <c r="J171" s="113" t="s">
        <v>119</v>
      </c>
      <c r="K171" s="113" t="s">
        <v>42</v>
      </c>
      <c r="L171" s="113">
        <v>18.503608796296298</v>
      </c>
      <c r="M171" s="4">
        <f>L171</f>
        <v>18.503608796296298</v>
      </c>
    </row>
    <row r="172" spans="3:13" ht="15.75" thickBot="1" x14ac:dyDescent="0.3">
      <c r="C172" s="114" t="s">
        <v>288</v>
      </c>
      <c r="D172" s="114" t="s">
        <v>93</v>
      </c>
      <c r="E172" s="118" t="s">
        <v>43</v>
      </c>
      <c r="F172" s="114">
        <v>39.08</v>
      </c>
      <c r="G172" s="4">
        <f>F172</f>
        <v>39.08</v>
      </c>
      <c r="I172" s="113" t="s">
        <v>91</v>
      </c>
      <c r="J172" s="113" t="s">
        <v>93</v>
      </c>
      <c r="K172" s="113" t="s">
        <v>43</v>
      </c>
      <c r="L172" s="113">
        <v>36.65007233796296</v>
      </c>
      <c r="M172" s="4">
        <f>L172</f>
        <v>36.65007233796296</v>
      </c>
    </row>
    <row r="173" spans="3:13" ht="15.75" thickBot="1" x14ac:dyDescent="0.3">
      <c r="C173" s="115" t="s">
        <v>282</v>
      </c>
      <c r="D173" s="115" t="s">
        <v>287</v>
      </c>
      <c r="E173" s="119" t="s">
        <v>116</v>
      </c>
      <c r="F173" s="115">
        <v>267.83999999999997</v>
      </c>
      <c r="G173" s="4">
        <f>F173</f>
        <v>267.83999999999997</v>
      </c>
      <c r="I173" s="113" t="s">
        <v>284</v>
      </c>
      <c r="J173" s="113" t="s">
        <v>287</v>
      </c>
      <c r="K173" s="113" t="s">
        <v>116</v>
      </c>
      <c r="L173" s="113">
        <v>506.13559027777779</v>
      </c>
      <c r="M173" s="4">
        <f>L173</f>
        <v>506.13559027777779</v>
      </c>
    </row>
    <row r="174" spans="3:13" ht="15.75" thickBot="1" x14ac:dyDescent="0.3">
      <c r="C174" s="111" t="s">
        <v>289</v>
      </c>
      <c r="D174" s="111" t="s">
        <v>79</v>
      </c>
      <c r="E174" s="112" t="s">
        <v>61</v>
      </c>
      <c r="F174" s="111">
        <v>0</v>
      </c>
      <c r="G174" s="349">
        <f>SUM(F174:F175)</f>
        <v>255.04</v>
      </c>
      <c r="I174" s="113" t="s">
        <v>75</v>
      </c>
      <c r="J174" s="113" t="s">
        <v>79</v>
      </c>
      <c r="K174" s="113" t="s">
        <v>61</v>
      </c>
      <c r="L174" s="113">
        <v>0</v>
      </c>
      <c r="M174" s="349">
        <f>SUM(L174:L175)</f>
        <v>419.88555092592594</v>
      </c>
    </row>
    <row r="175" spans="3:13" ht="15.75" thickBot="1" x14ac:dyDescent="0.3">
      <c r="C175" s="111" t="s">
        <v>289</v>
      </c>
      <c r="D175" s="111" t="s">
        <v>304</v>
      </c>
      <c r="E175" s="112" t="s">
        <v>61</v>
      </c>
      <c r="F175" s="111">
        <v>255.04</v>
      </c>
      <c r="G175" s="350"/>
      <c r="I175" s="113" t="s">
        <v>75</v>
      </c>
      <c r="J175" s="113" t="s">
        <v>304</v>
      </c>
      <c r="K175" s="113" t="s">
        <v>61</v>
      </c>
      <c r="L175" s="113">
        <v>419.88555092592594</v>
      </c>
      <c r="M175" s="350"/>
    </row>
    <row r="176" spans="3:13" ht="15.75" thickBot="1" x14ac:dyDescent="0.3">
      <c r="C176" s="114" t="s">
        <v>282</v>
      </c>
      <c r="D176" s="114" t="s">
        <v>283</v>
      </c>
      <c r="E176" s="118" t="s">
        <v>108</v>
      </c>
      <c r="F176" s="114">
        <v>54.26</v>
      </c>
      <c r="G176" s="349">
        <f>SUM(F176:F177)</f>
        <v>54.26</v>
      </c>
      <c r="I176" s="113" t="s">
        <v>284</v>
      </c>
      <c r="J176" s="113" t="s">
        <v>283</v>
      </c>
      <c r="K176" s="113" t="s">
        <v>108</v>
      </c>
      <c r="L176" s="113">
        <v>88.920075573525111</v>
      </c>
      <c r="M176" s="349">
        <f>SUM(L176:L177)</f>
        <v>88.920075573525111</v>
      </c>
    </row>
    <row r="177" spans="3:13" ht="15.75" thickBot="1" x14ac:dyDescent="0.3">
      <c r="C177" s="115" t="s">
        <v>282</v>
      </c>
      <c r="D177" s="115" t="s">
        <v>285</v>
      </c>
      <c r="E177" s="119" t="s">
        <v>108</v>
      </c>
      <c r="F177" s="115">
        <v>0</v>
      </c>
      <c r="G177" s="350"/>
      <c r="I177" s="113" t="s">
        <v>284</v>
      </c>
      <c r="J177" s="113" t="s">
        <v>285</v>
      </c>
      <c r="K177" s="113" t="s">
        <v>108</v>
      </c>
      <c r="L177" s="113">
        <v>0</v>
      </c>
      <c r="M177" s="350"/>
    </row>
    <row r="178" spans="3:13" ht="15.75" thickBot="1" x14ac:dyDescent="0.3">
      <c r="C178" s="111" t="s">
        <v>288</v>
      </c>
      <c r="D178" s="111" t="s">
        <v>93</v>
      </c>
      <c r="E178" s="112" t="s">
        <v>44</v>
      </c>
      <c r="F178" s="111">
        <v>25.49</v>
      </c>
      <c r="G178" s="4">
        <f>F178</f>
        <v>25.49</v>
      </c>
      <c r="I178" s="113" t="s">
        <v>91</v>
      </c>
      <c r="J178" s="113" t="s">
        <v>93</v>
      </c>
      <c r="K178" s="113" t="s">
        <v>44</v>
      </c>
      <c r="L178" s="113">
        <v>32.594596456859044</v>
      </c>
      <c r="M178" s="4">
        <f>L178</f>
        <v>32.594596456859044</v>
      </c>
    </row>
    <row r="179" spans="3:13" ht="15.75" thickBot="1" x14ac:dyDescent="0.3">
      <c r="C179" s="111" t="s">
        <v>291</v>
      </c>
      <c r="D179" s="111" t="s">
        <v>302</v>
      </c>
      <c r="E179" s="112" t="s">
        <v>105</v>
      </c>
      <c r="F179" s="111">
        <v>82.87</v>
      </c>
      <c r="G179" s="4">
        <f>F179</f>
        <v>82.87</v>
      </c>
      <c r="I179" s="113" t="s">
        <v>293</v>
      </c>
      <c r="J179" s="113" t="s">
        <v>302</v>
      </c>
      <c r="K179" s="113" t="s">
        <v>105</v>
      </c>
      <c r="L179" s="113">
        <v>115.73673611111111</v>
      </c>
      <c r="M179" s="4">
        <f>L179</f>
        <v>115.73673611111111</v>
      </c>
    </row>
    <row r="180" spans="3:13" ht="15.75" thickBot="1" x14ac:dyDescent="0.3">
      <c r="C180" s="111" t="s">
        <v>288</v>
      </c>
      <c r="D180" s="111" t="s">
        <v>92</v>
      </c>
      <c r="E180" s="112" t="s">
        <v>45</v>
      </c>
      <c r="F180" s="111">
        <v>576.19000000000005</v>
      </c>
      <c r="G180" s="4">
        <f>F180</f>
        <v>576.19000000000005</v>
      </c>
      <c r="I180" s="113" t="s">
        <v>91</v>
      </c>
      <c r="J180" s="113" t="s">
        <v>92</v>
      </c>
      <c r="K180" s="113" t="s">
        <v>45</v>
      </c>
      <c r="L180" s="113">
        <v>759.65044554848294</v>
      </c>
      <c r="M180" s="4">
        <f>L180</f>
        <v>759.65044554848294</v>
      </c>
    </row>
    <row r="181" spans="3:13" ht="15.75" thickBot="1" x14ac:dyDescent="0.3">
      <c r="C181" s="111" t="s">
        <v>294</v>
      </c>
      <c r="D181" s="111" t="s">
        <v>119</v>
      </c>
      <c r="E181" s="112" t="s">
        <v>46</v>
      </c>
      <c r="F181" s="111">
        <v>0</v>
      </c>
      <c r="G181" s="349">
        <f>SUM(F181:F182)</f>
        <v>20.38</v>
      </c>
      <c r="I181" s="113" t="s">
        <v>118</v>
      </c>
      <c r="J181" s="113" t="s">
        <v>119</v>
      </c>
      <c r="K181" s="113" t="s">
        <v>120</v>
      </c>
      <c r="L181" s="113">
        <v>0</v>
      </c>
      <c r="M181" s="349">
        <f>SUM(L181:L182)</f>
        <v>20.857954791731338</v>
      </c>
    </row>
    <row r="182" spans="3:13" ht="15.75" thickBot="1" x14ac:dyDescent="0.3">
      <c r="C182" s="111" t="s">
        <v>281</v>
      </c>
      <c r="D182" s="111" t="s">
        <v>129</v>
      </c>
      <c r="E182" s="112" t="s">
        <v>46</v>
      </c>
      <c r="F182" s="111">
        <v>20.38</v>
      </c>
      <c r="G182" s="350"/>
      <c r="I182" s="113" t="s">
        <v>125</v>
      </c>
      <c r="J182" s="113" t="s">
        <v>129</v>
      </c>
      <c r="K182" s="113" t="s">
        <v>120</v>
      </c>
      <c r="L182" s="113">
        <v>20.857954791731338</v>
      </c>
      <c r="M182" s="350"/>
    </row>
    <row r="183" spans="3:13" ht="15.75" thickBot="1" x14ac:dyDescent="0.3">
      <c r="C183" s="111" t="s">
        <v>290</v>
      </c>
      <c r="D183" s="111" t="s">
        <v>85</v>
      </c>
      <c r="E183" s="112" t="s">
        <v>47</v>
      </c>
      <c r="F183" s="111">
        <v>0</v>
      </c>
      <c r="G183" s="349">
        <f>SUM(F183:F187)</f>
        <v>274.38</v>
      </c>
      <c r="I183" s="113" t="s">
        <v>82</v>
      </c>
      <c r="J183" s="113" t="s">
        <v>85</v>
      </c>
      <c r="K183" s="113" t="s">
        <v>47</v>
      </c>
      <c r="L183" s="113">
        <v>0</v>
      </c>
      <c r="M183" s="349">
        <f>SUM(L183:L187)</f>
        <v>338.70215092828909</v>
      </c>
    </row>
    <row r="184" spans="3:13" ht="15.75" thickBot="1" x14ac:dyDescent="0.3">
      <c r="C184" s="111" t="s">
        <v>290</v>
      </c>
      <c r="D184" s="111" t="s">
        <v>86</v>
      </c>
      <c r="E184" s="112" t="s">
        <v>47</v>
      </c>
      <c r="F184" s="111">
        <v>274.38</v>
      </c>
      <c r="G184" s="350"/>
      <c r="I184" s="113" t="s">
        <v>82</v>
      </c>
      <c r="J184" s="113" t="s">
        <v>86</v>
      </c>
      <c r="K184" s="113" t="s">
        <v>47</v>
      </c>
      <c r="L184" s="113">
        <v>338.70215092828909</v>
      </c>
      <c r="M184" s="350"/>
    </row>
    <row r="185" spans="3:13" ht="15.75" thickBot="1" x14ac:dyDescent="0.3">
      <c r="C185" s="111" t="s">
        <v>290</v>
      </c>
      <c r="D185" s="111" t="s">
        <v>90</v>
      </c>
      <c r="E185" s="112" t="s">
        <v>47</v>
      </c>
      <c r="F185" s="111">
        <v>0</v>
      </c>
      <c r="G185" s="350"/>
      <c r="I185" s="113" t="s">
        <v>82</v>
      </c>
      <c r="J185" s="113" t="s">
        <v>90</v>
      </c>
      <c r="K185" s="113" t="s">
        <v>47</v>
      </c>
      <c r="L185" s="113">
        <v>0</v>
      </c>
      <c r="M185" s="350"/>
    </row>
    <row r="186" spans="3:13" ht="15.75" thickBot="1" x14ac:dyDescent="0.3">
      <c r="C186" s="111" t="s">
        <v>288</v>
      </c>
      <c r="D186" s="111" t="s">
        <v>92</v>
      </c>
      <c r="E186" s="112" t="s">
        <v>47</v>
      </c>
      <c r="F186" s="111">
        <v>0</v>
      </c>
      <c r="G186" s="350"/>
      <c r="I186" s="113" t="s">
        <v>91</v>
      </c>
      <c r="J186" s="113" t="s">
        <v>92</v>
      </c>
      <c r="K186" s="113" t="s">
        <v>47</v>
      </c>
      <c r="L186" s="113">
        <v>0</v>
      </c>
      <c r="M186" s="350"/>
    </row>
    <row r="187" spans="3:13" ht="15.75" thickBot="1" x14ac:dyDescent="0.3">
      <c r="C187" s="114" t="s">
        <v>288</v>
      </c>
      <c r="D187" s="114" t="s">
        <v>93</v>
      </c>
      <c r="E187" s="118" t="s">
        <v>47</v>
      </c>
      <c r="F187" s="114">
        <v>0</v>
      </c>
      <c r="G187" s="350"/>
      <c r="I187" s="113" t="s">
        <v>91</v>
      </c>
      <c r="J187" s="113" t="s">
        <v>93</v>
      </c>
      <c r="K187" s="113" t="s">
        <v>47</v>
      </c>
      <c r="L187" s="113">
        <v>0</v>
      </c>
      <c r="M187" s="350"/>
    </row>
    <row r="188" spans="3:13" ht="15.75" thickBot="1" x14ac:dyDescent="0.3">
      <c r="C188" s="115" t="s">
        <v>290</v>
      </c>
      <c r="D188" s="115" t="s">
        <v>86</v>
      </c>
      <c r="E188" s="119" t="s">
        <v>48</v>
      </c>
      <c r="F188" s="115">
        <v>0</v>
      </c>
      <c r="G188" s="349">
        <f>SUM(F188:F190)</f>
        <v>208.37</v>
      </c>
      <c r="I188" s="113" t="s">
        <v>82</v>
      </c>
      <c r="J188" s="113" t="s">
        <v>86</v>
      </c>
      <c r="K188" s="113" t="s">
        <v>48</v>
      </c>
      <c r="L188" s="113">
        <v>0</v>
      </c>
      <c r="M188" s="349">
        <f>SUM(L188:L190)</f>
        <v>215.31365740740742</v>
      </c>
    </row>
    <row r="189" spans="3:13" ht="15.75" thickBot="1" x14ac:dyDescent="0.3">
      <c r="C189" s="111" t="s">
        <v>290</v>
      </c>
      <c r="D189" s="111" t="s">
        <v>87</v>
      </c>
      <c r="E189" s="112" t="s">
        <v>48</v>
      </c>
      <c r="F189" s="111">
        <v>0</v>
      </c>
      <c r="G189" s="350"/>
      <c r="I189" s="113" t="s">
        <v>82</v>
      </c>
      <c r="J189" s="113" t="s">
        <v>87</v>
      </c>
      <c r="K189" s="113" t="s">
        <v>48</v>
      </c>
      <c r="L189" s="113">
        <v>0</v>
      </c>
      <c r="M189" s="350"/>
    </row>
    <row r="190" spans="3:13" ht="15.75" thickBot="1" x14ac:dyDescent="0.3">
      <c r="C190" s="111" t="s">
        <v>290</v>
      </c>
      <c r="D190" s="111" t="s">
        <v>88</v>
      </c>
      <c r="E190" s="112" t="s">
        <v>48</v>
      </c>
      <c r="F190" s="111">
        <v>208.37</v>
      </c>
      <c r="G190" s="350"/>
      <c r="I190" s="113" t="s">
        <v>82</v>
      </c>
      <c r="J190" s="113" t="s">
        <v>88</v>
      </c>
      <c r="K190" s="113" t="s">
        <v>48</v>
      </c>
      <c r="L190" s="113">
        <v>215.31365740740742</v>
      </c>
      <c r="M190" s="350"/>
    </row>
    <row r="191" spans="3:13" ht="15.75" thickBot="1" x14ac:dyDescent="0.3">
      <c r="C191" s="111" t="s">
        <v>281</v>
      </c>
      <c r="D191" s="111" t="s">
        <v>132</v>
      </c>
      <c r="E191" s="112" t="s">
        <v>49</v>
      </c>
      <c r="F191" s="111">
        <v>0</v>
      </c>
      <c r="G191" s="349">
        <f>SUM(F191:F192)</f>
        <v>17.39</v>
      </c>
      <c r="I191" s="113" t="s">
        <v>125</v>
      </c>
      <c r="J191" s="113" t="s">
        <v>132</v>
      </c>
      <c r="K191" s="113" t="s">
        <v>49</v>
      </c>
      <c r="L191" s="113">
        <v>0</v>
      </c>
      <c r="M191" s="349">
        <f>SUM(L191:L192)</f>
        <v>19.379108796296297</v>
      </c>
    </row>
    <row r="192" spans="3:13" ht="15.75" thickBot="1" x14ac:dyDescent="0.3">
      <c r="C192" s="111" t="s">
        <v>281</v>
      </c>
      <c r="D192" s="111" t="s">
        <v>295</v>
      </c>
      <c r="E192" s="112" t="s">
        <v>49</v>
      </c>
      <c r="F192" s="111">
        <v>17.39</v>
      </c>
      <c r="G192" s="350"/>
      <c r="I192" s="113" t="s">
        <v>125</v>
      </c>
      <c r="J192" s="113" t="s">
        <v>295</v>
      </c>
      <c r="K192" s="113" t="s">
        <v>49</v>
      </c>
      <c r="L192" s="113">
        <v>19.379108796296297</v>
      </c>
      <c r="M192" s="350"/>
    </row>
    <row r="193" spans="3:13" ht="15.75" thickBot="1" x14ac:dyDescent="0.3">
      <c r="C193" s="111" t="s">
        <v>290</v>
      </c>
      <c r="D193" s="111" t="s">
        <v>85</v>
      </c>
      <c r="E193" s="112" t="s">
        <v>50</v>
      </c>
      <c r="F193" s="111">
        <v>91.46</v>
      </c>
      <c r="G193" s="4">
        <f>F193</f>
        <v>91.46</v>
      </c>
      <c r="I193" s="113" t="s">
        <v>82</v>
      </c>
      <c r="J193" s="113" t="s">
        <v>85</v>
      </c>
      <c r="K193" s="113" t="s">
        <v>50</v>
      </c>
      <c r="L193" s="113">
        <v>96.956969137291708</v>
      </c>
      <c r="M193" s="4">
        <f>L193</f>
        <v>96.956969137291708</v>
      </c>
    </row>
    <row r="194" spans="3:13" ht="15.75" thickBot="1" x14ac:dyDescent="0.3">
      <c r="C194" s="111" t="s">
        <v>290</v>
      </c>
      <c r="D194" s="111" t="s">
        <v>83</v>
      </c>
      <c r="E194" s="112" t="s">
        <v>51</v>
      </c>
      <c r="F194" s="120">
        <v>1180.4100000000001</v>
      </c>
      <c r="G194" s="349">
        <f>SUM(F194:F195)</f>
        <v>1180.4100000000001</v>
      </c>
      <c r="I194" s="113" t="s">
        <v>82</v>
      </c>
      <c r="J194" s="113" t="s">
        <v>83</v>
      </c>
      <c r="K194" s="113" t="s">
        <v>51</v>
      </c>
      <c r="L194" s="113">
        <v>1252.9230598958334</v>
      </c>
      <c r="M194" s="349">
        <f>SUM(L194:L195)</f>
        <v>1252.9230598958334</v>
      </c>
    </row>
    <row r="195" spans="3:13" ht="15.75" thickBot="1" x14ac:dyDescent="0.3">
      <c r="C195" s="121" t="s">
        <v>290</v>
      </c>
      <c r="D195" s="121" t="s">
        <v>84</v>
      </c>
      <c r="E195" s="122" t="s">
        <v>51</v>
      </c>
      <c r="F195" s="121">
        <v>0</v>
      </c>
      <c r="G195" s="349"/>
      <c r="I195" s="113" t="s">
        <v>82</v>
      </c>
      <c r="J195" s="113" t="s">
        <v>84</v>
      </c>
      <c r="K195" s="113" t="s">
        <v>51</v>
      </c>
      <c r="L195" s="113">
        <v>0</v>
      </c>
      <c r="M195" s="349"/>
    </row>
    <row r="196" spans="3:13" ht="16.5" thickTop="1" thickBot="1" x14ac:dyDescent="0.3">
      <c r="C196" s="356" t="s">
        <v>313</v>
      </c>
      <c r="D196" s="356"/>
      <c r="E196" s="357"/>
      <c r="F196" s="126">
        <v>69818.3</v>
      </c>
      <c r="G196" s="127"/>
      <c r="I196" s="355" t="s">
        <v>313</v>
      </c>
      <c r="J196" s="355"/>
      <c r="K196" s="355"/>
      <c r="L196" s="110">
        <v>93552.238975750995</v>
      </c>
      <c r="M196" s="127"/>
    </row>
    <row r="197" spans="3:13" ht="15.75" thickTop="1" x14ac:dyDescent="0.25"/>
  </sheetData>
  <mergeCells count="130">
    <mergeCell ref="G194:G195"/>
    <mergeCell ref="M194:M195"/>
    <mergeCell ref="C196:E196"/>
    <mergeCell ref="I196:K196"/>
    <mergeCell ref="G183:G187"/>
    <mergeCell ref="M183:M187"/>
    <mergeCell ref="G188:G190"/>
    <mergeCell ref="M188:M190"/>
    <mergeCell ref="G191:G192"/>
    <mergeCell ref="M191:M192"/>
    <mergeCell ref="G174:G175"/>
    <mergeCell ref="M174:M175"/>
    <mergeCell ref="G176:G177"/>
    <mergeCell ref="M176:M177"/>
    <mergeCell ref="G181:G182"/>
    <mergeCell ref="M181:M182"/>
    <mergeCell ref="G164:G165"/>
    <mergeCell ref="M164:M165"/>
    <mergeCell ref="G167:G168"/>
    <mergeCell ref="M167:M168"/>
    <mergeCell ref="G169:G170"/>
    <mergeCell ref="M169:M170"/>
    <mergeCell ref="G153:G154"/>
    <mergeCell ref="M153:M154"/>
    <mergeCell ref="G155:G159"/>
    <mergeCell ref="M155:M159"/>
    <mergeCell ref="G160:G161"/>
    <mergeCell ref="M160:M161"/>
    <mergeCell ref="G140:G143"/>
    <mergeCell ref="M140:M143"/>
    <mergeCell ref="G144:G149"/>
    <mergeCell ref="M144:M149"/>
    <mergeCell ref="G150:G152"/>
    <mergeCell ref="M150:M152"/>
    <mergeCell ref="G131:G132"/>
    <mergeCell ref="M131:M132"/>
    <mergeCell ref="G133:G135"/>
    <mergeCell ref="M133:M135"/>
    <mergeCell ref="G136:G139"/>
    <mergeCell ref="M136:M139"/>
    <mergeCell ref="G123:G124"/>
    <mergeCell ref="M123:M124"/>
    <mergeCell ref="G126:G127"/>
    <mergeCell ref="M126:M127"/>
    <mergeCell ref="G128:G130"/>
    <mergeCell ref="M128:M130"/>
    <mergeCell ref="G112:G113"/>
    <mergeCell ref="M112:M113"/>
    <mergeCell ref="G116:G119"/>
    <mergeCell ref="M116:M119"/>
    <mergeCell ref="G120:G121"/>
    <mergeCell ref="M120:M121"/>
    <mergeCell ref="G102:G104"/>
    <mergeCell ref="M102:M104"/>
    <mergeCell ref="G106:G109"/>
    <mergeCell ref="M106:M109"/>
    <mergeCell ref="G110:G111"/>
    <mergeCell ref="M110:M111"/>
    <mergeCell ref="G96:G97"/>
    <mergeCell ref="M96:M97"/>
    <mergeCell ref="G98:G99"/>
    <mergeCell ref="M98:M99"/>
    <mergeCell ref="G100:G101"/>
    <mergeCell ref="M100:M101"/>
    <mergeCell ref="G86:G87"/>
    <mergeCell ref="M86:M87"/>
    <mergeCell ref="G89:G90"/>
    <mergeCell ref="M89:M90"/>
    <mergeCell ref="G92:G93"/>
    <mergeCell ref="M92:M93"/>
    <mergeCell ref="G77:G78"/>
    <mergeCell ref="M77:M78"/>
    <mergeCell ref="G81:G82"/>
    <mergeCell ref="M81:M82"/>
    <mergeCell ref="G84:G85"/>
    <mergeCell ref="M84:M85"/>
    <mergeCell ref="G67:G68"/>
    <mergeCell ref="M67:M68"/>
    <mergeCell ref="G69:G71"/>
    <mergeCell ref="M69:M71"/>
    <mergeCell ref="G73:G75"/>
    <mergeCell ref="M73:M75"/>
    <mergeCell ref="G61:G62"/>
    <mergeCell ref="M61:M62"/>
    <mergeCell ref="G63:G64"/>
    <mergeCell ref="M63:M64"/>
    <mergeCell ref="G65:G66"/>
    <mergeCell ref="M65:M66"/>
    <mergeCell ref="G54:G55"/>
    <mergeCell ref="M54:M55"/>
    <mergeCell ref="G57:G58"/>
    <mergeCell ref="M57:M58"/>
    <mergeCell ref="G59:G60"/>
    <mergeCell ref="M59:M60"/>
    <mergeCell ref="G47:G48"/>
    <mergeCell ref="M47:M48"/>
    <mergeCell ref="G49:G50"/>
    <mergeCell ref="M49:M50"/>
    <mergeCell ref="G51:G53"/>
    <mergeCell ref="M51:M53"/>
    <mergeCell ref="G40:G41"/>
    <mergeCell ref="M40:M41"/>
    <mergeCell ref="G42:G44"/>
    <mergeCell ref="M42:M44"/>
    <mergeCell ref="G45:G46"/>
    <mergeCell ref="M45:M46"/>
    <mergeCell ref="G30:G31"/>
    <mergeCell ref="M30:M31"/>
    <mergeCell ref="G32:G34"/>
    <mergeCell ref="M32:M34"/>
    <mergeCell ref="G35:G39"/>
    <mergeCell ref="M35:M39"/>
    <mergeCell ref="G17:G21"/>
    <mergeCell ref="M17:M21"/>
    <mergeCell ref="G22:G23"/>
    <mergeCell ref="M22:M23"/>
    <mergeCell ref="G27:G29"/>
    <mergeCell ref="M27:M29"/>
    <mergeCell ref="G5:G7"/>
    <mergeCell ref="M5:M7"/>
    <mergeCell ref="G8:G9"/>
    <mergeCell ref="M8:M9"/>
    <mergeCell ref="G10:G13"/>
    <mergeCell ref="M10:M13"/>
    <mergeCell ref="C3:C4"/>
    <mergeCell ref="D3:D4"/>
    <mergeCell ref="E3:E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B2:P19"/>
  <sheetViews>
    <sheetView view="pageBreakPreview" zoomScale="60" zoomScaleNormal="100" workbookViewId="0">
      <selection activeCell="F22" sqref="F22"/>
    </sheetView>
  </sheetViews>
  <sheetFormatPr defaultRowHeight="15" x14ac:dyDescent="0.25"/>
  <cols>
    <col min="1" max="1" width="9.140625" style="66"/>
    <col min="2" max="2" width="16.7109375" style="66" customWidth="1"/>
    <col min="3" max="14" width="9.140625" style="66"/>
    <col min="15" max="15" width="10.5703125" style="66" customWidth="1"/>
    <col min="16" max="16" width="16.42578125" style="66" customWidth="1"/>
    <col min="17" max="16384" width="9.140625" style="66"/>
  </cols>
  <sheetData>
    <row r="2" spans="2:16" ht="15.75" x14ac:dyDescent="0.25">
      <c r="B2" s="313" t="s">
        <v>485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</row>
    <row r="3" spans="2:16" x14ac:dyDescent="0.25"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2:16" ht="21" customHeight="1" x14ac:dyDescent="0.25">
      <c r="B4" s="191" t="s">
        <v>335</v>
      </c>
      <c r="C4" s="191" t="s">
        <v>336</v>
      </c>
      <c r="D4" s="191" t="s">
        <v>337</v>
      </c>
      <c r="E4" s="191" t="s">
        <v>338</v>
      </c>
      <c r="F4" s="191" t="s">
        <v>339</v>
      </c>
      <c r="G4" s="191" t="s">
        <v>340</v>
      </c>
      <c r="H4" s="191" t="s">
        <v>341</v>
      </c>
      <c r="I4" s="191" t="s">
        <v>342</v>
      </c>
      <c r="J4" s="191" t="s">
        <v>343</v>
      </c>
      <c r="K4" s="191" t="s">
        <v>344</v>
      </c>
      <c r="L4" s="191" t="s">
        <v>345</v>
      </c>
      <c r="M4" s="191" t="s">
        <v>346</v>
      </c>
      <c r="N4" s="191" t="s">
        <v>347</v>
      </c>
      <c r="O4" s="191" t="s">
        <v>348</v>
      </c>
      <c r="P4" s="191" t="s">
        <v>349</v>
      </c>
    </row>
    <row r="5" spans="2:16" ht="18.75" customHeight="1" x14ac:dyDescent="0.25">
      <c r="B5" s="192" t="s">
        <v>8</v>
      </c>
      <c r="C5" s="292">
        <v>151.97</v>
      </c>
      <c r="D5" s="292">
        <v>134.23513600000001</v>
      </c>
      <c r="E5" s="292">
        <v>104.237056</v>
      </c>
      <c r="F5" s="292">
        <v>75.105935999999986</v>
      </c>
      <c r="G5" s="292">
        <v>33.04</v>
      </c>
      <c r="H5" s="292">
        <v>25.559376</v>
      </c>
      <c r="I5" s="292">
        <v>27.291264000000002</v>
      </c>
      <c r="J5" s="292">
        <v>27.291264000000002</v>
      </c>
      <c r="K5" s="292">
        <v>58.477455999999997</v>
      </c>
      <c r="L5" s="292">
        <v>113.530704</v>
      </c>
      <c r="M5" s="292">
        <v>142.11240000000001</v>
      </c>
      <c r="N5" s="292">
        <v>152.87</v>
      </c>
      <c r="O5" s="293">
        <f>AVERAGE(C5:N5)</f>
        <v>87.143382666666653</v>
      </c>
      <c r="P5" s="292">
        <f>SUM(C5:N5)</f>
        <v>1045.7205919999999</v>
      </c>
    </row>
    <row r="6" spans="2:16" ht="18.75" customHeight="1" x14ac:dyDescent="0.25">
      <c r="B6" s="192" t="s">
        <v>15</v>
      </c>
      <c r="C6" s="292">
        <v>118.402896</v>
      </c>
      <c r="D6" s="292">
        <v>74.021376000000004</v>
      </c>
      <c r="E6" s="292">
        <v>88.484175999999991</v>
      </c>
      <c r="F6" s="292">
        <v>79.091344000000007</v>
      </c>
      <c r="G6" s="292">
        <v>40.041599999999995</v>
      </c>
      <c r="H6" s="292">
        <v>23.447423999999998</v>
      </c>
      <c r="I6" s="292">
        <v>29.732495999999998</v>
      </c>
      <c r="J6" s="292">
        <v>25.101696</v>
      </c>
      <c r="K6" s="292">
        <v>45.831935999999992</v>
      </c>
      <c r="L6" s="292">
        <v>93.650256000000013</v>
      </c>
      <c r="M6" s="292">
        <v>135.41990399999997</v>
      </c>
      <c r="N6" s="292">
        <v>137.10062399999998</v>
      </c>
      <c r="O6" s="293">
        <f t="shared" ref="O6:O11" si="0">AVERAGE(C6:N6)</f>
        <v>74.193810666666664</v>
      </c>
      <c r="P6" s="292">
        <f t="shared" ref="P6:P11" si="1">SUM(C6:N6)</f>
        <v>890.32572800000003</v>
      </c>
    </row>
    <row r="7" spans="2:16" ht="18.75" customHeight="1" x14ac:dyDescent="0.25">
      <c r="B7" s="192" t="s">
        <v>50</v>
      </c>
      <c r="C7" s="292">
        <v>149.879424</v>
      </c>
      <c r="D7" s="292">
        <v>118.89345599999999</v>
      </c>
      <c r="E7" s="292">
        <v>113.843856</v>
      </c>
      <c r="F7" s="292">
        <v>61.538176</v>
      </c>
      <c r="G7" s="292">
        <v>33.306255999999991</v>
      </c>
      <c r="H7" s="292">
        <v>28.379135999999999</v>
      </c>
      <c r="I7" s="292">
        <v>22.431376</v>
      </c>
      <c r="J7" s="292">
        <v>27.018575999999999</v>
      </c>
      <c r="K7" s="292">
        <v>58.635600000000004</v>
      </c>
      <c r="L7" s="292">
        <v>93.079295999999985</v>
      </c>
      <c r="M7" s="292">
        <v>118.89345599999999</v>
      </c>
      <c r="N7" s="292">
        <v>149.21689599999999</v>
      </c>
      <c r="O7" s="293">
        <f t="shared" si="0"/>
        <v>81.259625333333346</v>
      </c>
      <c r="P7" s="292">
        <f t="shared" si="1"/>
        <v>975.1155040000001</v>
      </c>
    </row>
    <row r="8" spans="2:16" ht="18.75" customHeight="1" x14ac:dyDescent="0.25">
      <c r="B8" s="192" t="s">
        <v>32</v>
      </c>
      <c r="C8" s="292">
        <v>152.9</v>
      </c>
      <c r="D8" s="292">
        <v>139.01089599999997</v>
      </c>
      <c r="E8" s="292">
        <v>140.694864</v>
      </c>
      <c r="F8" s="292">
        <v>85.69</v>
      </c>
      <c r="G8" s="292">
        <v>37.788544000000002</v>
      </c>
      <c r="H8" s="292">
        <v>27.835775999999999</v>
      </c>
      <c r="I8" s="292">
        <v>19.36</v>
      </c>
      <c r="J8" s="292">
        <v>28.56</v>
      </c>
      <c r="K8" s="292">
        <v>53.268096</v>
      </c>
      <c r="L8" s="292">
        <v>103.60046399999999</v>
      </c>
      <c r="M8" s="292">
        <v>127.17633600000001</v>
      </c>
      <c r="N8" s="292">
        <v>151.11000000000001</v>
      </c>
      <c r="O8" s="293">
        <f t="shared" si="0"/>
        <v>88.916247999999996</v>
      </c>
      <c r="P8" s="292">
        <f t="shared" si="1"/>
        <v>1066.994976</v>
      </c>
    </row>
    <row r="9" spans="2:16" ht="18.75" customHeight="1" x14ac:dyDescent="0.25">
      <c r="B9" s="192" t="s">
        <v>10</v>
      </c>
      <c r="C9" s="292">
        <v>139.044096</v>
      </c>
      <c r="D9" s="292">
        <v>87.492735999999994</v>
      </c>
      <c r="E9" s="292">
        <v>87.027599999999993</v>
      </c>
      <c r="F9" s="292">
        <v>81.115775999999997</v>
      </c>
      <c r="G9" s="292">
        <v>30.092175999999998</v>
      </c>
      <c r="H9" s="292">
        <v>40.4724</v>
      </c>
      <c r="I9" s="292">
        <v>23.170704000000001</v>
      </c>
      <c r="J9" s="292">
        <v>22.523903999999998</v>
      </c>
      <c r="K9" s="292">
        <v>69.014400000000009</v>
      </c>
      <c r="L9" s="292">
        <v>112.95360000000001</v>
      </c>
      <c r="M9" s="292">
        <v>137.518416</v>
      </c>
      <c r="N9" s="292">
        <v>145.98438399999998</v>
      </c>
      <c r="O9" s="293">
        <f t="shared" si="0"/>
        <v>81.367516000000009</v>
      </c>
      <c r="P9" s="292">
        <f t="shared" si="1"/>
        <v>976.41019200000005</v>
      </c>
    </row>
    <row r="10" spans="2:16" ht="18.75" customHeight="1" x14ac:dyDescent="0.25">
      <c r="B10" s="192" t="s">
        <v>28</v>
      </c>
      <c r="C10" s="292">
        <v>140.72639999999998</v>
      </c>
      <c r="D10" s="292">
        <v>118.25510399999999</v>
      </c>
      <c r="E10" s="292">
        <v>103.07673600000001</v>
      </c>
      <c r="F10" s="292">
        <v>70.428303999999997</v>
      </c>
      <c r="G10" s="292">
        <v>40.730496000000002</v>
      </c>
      <c r="H10" s="292">
        <v>31.168144000000002</v>
      </c>
      <c r="I10" s="292">
        <v>27.472896000000002</v>
      </c>
      <c r="J10" s="292">
        <v>29.912400000000002</v>
      </c>
      <c r="K10" s="292">
        <v>43.380624000000005</v>
      </c>
      <c r="L10" s="292">
        <v>91.544063999999992</v>
      </c>
      <c r="M10" s="292">
        <v>115.29</v>
      </c>
      <c r="N10" s="292">
        <v>139.27559999999997</v>
      </c>
      <c r="O10" s="293">
        <f t="shared" si="0"/>
        <v>79.271730666666656</v>
      </c>
      <c r="P10" s="292">
        <f t="shared" si="1"/>
        <v>951.26076799999987</v>
      </c>
    </row>
    <row r="11" spans="2:16" ht="18.75" customHeight="1" x14ac:dyDescent="0.25">
      <c r="B11" s="192" t="s">
        <v>23</v>
      </c>
      <c r="C11" s="292">
        <v>145.90734399999999</v>
      </c>
      <c r="D11" s="292">
        <v>121.534336</v>
      </c>
      <c r="E11" s="292">
        <v>116.358144</v>
      </c>
      <c r="F11" s="292">
        <v>55.368063999999997</v>
      </c>
      <c r="G11" s="292">
        <v>37.265535999999997</v>
      </c>
      <c r="H11" s="292">
        <v>30.630735999999999</v>
      </c>
      <c r="I11" s="292">
        <v>23.723856000000001</v>
      </c>
      <c r="J11" s="292">
        <v>22.801296000000001</v>
      </c>
      <c r="K11" s="292">
        <v>48.006783999999996</v>
      </c>
      <c r="L11" s="292">
        <v>74.383696</v>
      </c>
      <c r="M11" s="292">
        <v>130.68686400000001</v>
      </c>
      <c r="N11" s="292">
        <v>142.91289599999999</v>
      </c>
      <c r="O11" s="293">
        <f t="shared" si="0"/>
        <v>79.131629333333322</v>
      </c>
      <c r="P11" s="292">
        <f t="shared" si="1"/>
        <v>949.57955199999992</v>
      </c>
    </row>
    <row r="19" spans="8:8" x14ac:dyDescent="0.25">
      <c r="H19" s="193"/>
    </row>
  </sheetData>
  <mergeCells count="1">
    <mergeCell ref="B2:P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H96"/>
  <sheetViews>
    <sheetView zoomScaleNormal="100" workbookViewId="0"/>
  </sheetViews>
  <sheetFormatPr defaultRowHeight="15" x14ac:dyDescent="0.25"/>
  <cols>
    <col min="1" max="1" width="28.42578125" customWidth="1"/>
    <col min="2" max="2" width="10" bestFit="1" customWidth="1"/>
    <col min="3" max="3" width="12.7109375" bestFit="1" customWidth="1"/>
    <col min="4" max="4" width="7" bestFit="1" customWidth="1"/>
    <col min="5" max="5" width="14.140625" bestFit="1" customWidth="1"/>
    <col min="6" max="6" width="14.7109375" customWidth="1"/>
    <col min="7" max="8" width="20.7109375" style="4" customWidth="1"/>
  </cols>
  <sheetData>
    <row r="1" spans="1:8" s="1" customFormat="1" ht="35.1" customHeight="1" x14ac:dyDescent="0.25">
      <c r="A1" s="26" t="s">
        <v>66</v>
      </c>
      <c r="B1" s="27" t="s">
        <v>62</v>
      </c>
      <c r="C1" s="27" t="s">
        <v>63</v>
      </c>
      <c r="D1" s="27" t="s">
        <v>65</v>
      </c>
      <c r="E1" s="27" t="s">
        <v>64</v>
      </c>
      <c r="F1" s="27" t="s">
        <v>70</v>
      </c>
      <c r="G1" s="28" t="s">
        <v>142</v>
      </c>
      <c r="H1" s="6" t="s">
        <v>145</v>
      </c>
    </row>
    <row r="2" spans="1:8" ht="18" customHeight="1" x14ac:dyDescent="0.25">
      <c r="A2" s="43" t="s">
        <v>1</v>
      </c>
      <c r="B2" s="44">
        <v>582.45949299999995</v>
      </c>
      <c r="C2" s="44">
        <v>582.45949299999995</v>
      </c>
      <c r="D2" s="45">
        <v>2</v>
      </c>
      <c r="E2" s="46">
        <v>410.03328099999999</v>
      </c>
      <c r="F2" s="47">
        <f t="shared" ref="F2:F33" si="0">E2/B2</f>
        <v>0.70396874963457767</v>
      </c>
      <c r="G2" s="42">
        <f>(VLOOKUP(A2,Abastecimento_auxiliar!$C$4:$D$95,2,FALSE))*'Abastecimento (old)'!F2</f>
        <v>358.83232852421889</v>
      </c>
    </row>
    <row r="3" spans="1:8" ht="18" customHeight="1" x14ac:dyDescent="0.25">
      <c r="A3" s="43" t="s">
        <v>2</v>
      </c>
      <c r="B3" s="48">
        <v>546.65244499999994</v>
      </c>
      <c r="C3" s="48">
        <v>546.65244499999994</v>
      </c>
      <c r="D3" s="49">
        <v>2</v>
      </c>
      <c r="E3" s="48">
        <v>546.65244499999994</v>
      </c>
      <c r="F3" s="47">
        <f t="shared" si="0"/>
        <v>1</v>
      </c>
      <c r="G3" s="42">
        <f>(VLOOKUP(A3,Abastecimento_auxiliar!$C$4:$D$95,2,FALSE))*'Abastecimento (old)'!F3</f>
        <v>1039.6460751353757</v>
      </c>
    </row>
    <row r="4" spans="1:8" ht="18" customHeight="1" x14ac:dyDescent="0.25">
      <c r="A4" s="43" t="s">
        <v>16</v>
      </c>
      <c r="B4" s="44">
        <v>239.34701100000001</v>
      </c>
      <c r="C4" s="44">
        <v>239.34701100000001</v>
      </c>
      <c r="D4" s="45">
        <v>2</v>
      </c>
      <c r="E4" s="46">
        <v>196.12416999999999</v>
      </c>
      <c r="F4" s="47">
        <f t="shared" si="0"/>
        <v>0.81941349165208499</v>
      </c>
      <c r="G4" s="42">
        <f>(VLOOKUP(A4,Abastecimento_auxiliar!$C$4:$D$95,2,FALSE))*'Abastecimento (old)'!F4</f>
        <v>178.10727164322367</v>
      </c>
    </row>
    <row r="5" spans="1:8" ht="18" customHeight="1" x14ac:dyDescent="0.25">
      <c r="A5" s="43" t="s">
        <v>27</v>
      </c>
      <c r="B5" s="48">
        <v>82.043242000000006</v>
      </c>
      <c r="C5" s="48">
        <v>82.043242000000006</v>
      </c>
      <c r="D5" s="49">
        <v>2</v>
      </c>
      <c r="E5" s="48">
        <v>82.043242000000006</v>
      </c>
      <c r="F5" s="47">
        <f t="shared" si="0"/>
        <v>1</v>
      </c>
      <c r="G5" s="42">
        <f>(VLOOKUP(A5,Abastecimento_auxiliar!$C$4:$D$95,2,FALSE))*'Abastecimento (old)'!F5</f>
        <v>78.718226851851853</v>
      </c>
    </row>
    <row r="6" spans="1:8" ht="18" customHeight="1" x14ac:dyDescent="0.25">
      <c r="A6" s="43" t="s">
        <v>28</v>
      </c>
      <c r="B6" s="44">
        <v>491.37145099999998</v>
      </c>
      <c r="C6" s="44">
        <v>384.17484899999999</v>
      </c>
      <c r="D6" s="50">
        <v>2</v>
      </c>
      <c r="E6" s="46">
        <v>104.544864</v>
      </c>
      <c r="F6" s="47">
        <f t="shared" si="0"/>
        <v>0.21276137184453561</v>
      </c>
      <c r="G6" s="42">
        <f>(VLOOKUP(A6,Abastecimento_auxiliar!$C$4:$D$95,2,FALSE))*'Abastecimento (old)'!F6</f>
        <v>17.788010038678461</v>
      </c>
    </row>
    <row r="7" spans="1:8" ht="18" customHeight="1" x14ac:dyDescent="0.25">
      <c r="A7" s="43" t="s">
        <v>30</v>
      </c>
      <c r="B7" s="48">
        <v>50.81635</v>
      </c>
      <c r="C7" s="48">
        <v>50.81635</v>
      </c>
      <c r="D7" s="49">
        <v>2</v>
      </c>
      <c r="E7" s="48">
        <v>50.81635</v>
      </c>
      <c r="F7" s="47">
        <f t="shared" si="0"/>
        <v>1</v>
      </c>
      <c r="G7" s="42">
        <f>(VLOOKUP(A7,Abastecimento_auxiliar!$C$4:$D$95,2,FALSE))*'Abastecimento (old)'!F7</f>
        <v>58.151499999999999</v>
      </c>
    </row>
    <row r="8" spans="1:8" ht="18" customHeight="1" x14ac:dyDescent="0.25">
      <c r="A8" s="43" t="s">
        <v>31</v>
      </c>
      <c r="B8" s="44">
        <v>285.37079899999998</v>
      </c>
      <c r="C8" s="44">
        <v>285.37079899999998</v>
      </c>
      <c r="D8" s="45">
        <v>2</v>
      </c>
      <c r="E8" s="46">
        <v>210.85406399999999</v>
      </c>
      <c r="F8" s="47">
        <f t="shared" si="0"/>
        <v>0.73887750512272987</v>
      </c>
      <c r="G8" s="42">
        <f>(VLOOKUP(A8,Abastecimento_auxiliar!$C$4:$D$95,2,FALSE))*'Abastecimento (old)'!F8</f>
        <v>32.45662666286114</v>
      </c>
    </row>
    <row r="9" spans="1:8" ht="18" customHeight="1" x14ac:dyDescent="0.25">
      <c r="A9" s="43" t="s">
        <v>32</v>
      </c>
      <c r="B9" s="44">
        <v>1098.894679</v>
      </c>
      <c r="C9" s="44">
        <v>1098.894679</v>
      </c>
      <c r="D9" s="50">
        <v>2</v>
      </c>
      <c r="E9" s="46">
        <v>948.82589499999995</v>
      </c>
      <c r="F9" s="47">
        <f t="shared" si="0"/>
        <v>0.86343660874164629</v>
      </c>
      <c r="G9" s="42">
        <f>(VLOOKUP(A9,Abastecimento_auxiliar!$C$4:$D$95,2,FALSE))*'Abastecimento (old)'!F9</f>
        <v>533.30854187367072</v>
      </c>
    </row>
    <row r="10" spans="1:8" ht="18" customHeight="1" x14ac:dyDescent="0.25">
      <c r="A10" s="43" t="s">
        <v>33</v>
      </c>
      <c r="B10" s="44">
        <v>844.215282</v>
      </c>
      <c r="C10" s="44">
        <v>539.14663700000006</v>
      </c>
      <c r="D10" s="45">
        <v>2</v>
      </c>
      <c r="E10" s="46">
        <v>37.043497000000002</v>
      </c>
      <c r="F10" s="47">
        <f t="shared" si="0"/>
        <v>4.3879206867994132E-2</v>
      </c>
      <c r="G10" s="42">
        <f>(VLOOKUP(A10,Abastecimento_auxiliar!$C$4:$D$95,2,FALSE))*'Abastecimento (old)'!F10</f>
        <v>2.2232355618221438</v>
      </c>
    </row>
    <row r="11" spans="1:8" ht="18" customHeight="1" x14ac:dyDescent="0.25">
      <c r="A11" s="43" t="s">
        <v>51</v>
      </c>
      <c r="B11" s="48">
        <v>182.39280099999999</v>
      </c>
      <c r="C11" s="48">
        <v>182.39280099999999</v>
      </c>
      <c r="D11" s="49">
        <v>2</v>
      </c>
      <c r="E11" s="48">
        <v>182.39280099999999</v>
      </c>
      <c r="F11" s="47">
        <f t="shared" si="0"/>
        <v>1</v>
      </c>
      <c r="G11" s="42">
        <f>(VLOOKUP(A11,Abastecimento_auxiliar!$C$4:$D$95,2,FALSE))*'Abastecimento (old)'!F11</f>
        <v>1252.9230598958334</v>
      </c>
    </row>
    <row r="12" spans="1:8" ht="18" customHeight="1" x14ac:dyDescent="0.25">
      <c r="A12" s="53" t="s">
        <v>1</v>
      </c>
      <c r="B12" s="54">
        <v>582.45949299999995</v>
      </c>
      <c r="C12" s="54">
        <v>582.45949299999995</v>
      </c>
      <c r="D12" s="55">
        <v>3</v>
      </c>
      <c r="E12" s="56">
        <v>131.23039199999999</v>
      </c>
      <c r="F12" s="57">
        <f t="shared" si="0"/>
        <v>0.22530389422290695</v>
      </c>
      <c r="G12" s="34">
        <f>(VLOOKUP(A12,Abastecimento_auxiliar!$C$4:$D$95,2,FALSE))*'Abastecimento (old)'!F12</f>
        <v>114.84362200956568</v>
      </c>
    </row>
    <row r="13" spans="1:8" ht="18" customHeight="1" x14ac:dyDescent="0.25">
      <c r="A13" s="53" t="s">
        <v>9</v>
      </c>
      <c r="B13" s="54">
        <v>108.676114</v>
      </c>
      <c r="C13" s="54">
        <v>108.676114</v>
      </c>
      <c r="D13" s="58">
        <v>3</v>
      </c>
      <c r="E13" s="59">
        <v>9.6253820000000001</v>
      </c>
      <c r="F13" s="57">
        <f t="shared" si="0"/>
        <v>8.85694348621998E-2</v>
      </c>
      <c r="G13" s="34">
        <f>(VLOOKUP(A13,Abastecimento_auxiliar!$C$4:$D$95,2,FALSE))*'Abastecimento (old)'!F13</f>
        <v>3.3790785713029989</v>
      </c>
    </row>
    <row r="14" spans="1:8" ht="18" customHeight="1" x14ac:dyDescent="0.25">
      <c r="A14" s="53" t="s">
        <v>12</v>
      </c>
      <c r="B14" s="59">
        <v>140.80113499999999</v>
      </c>
      <c r="C14" s="59">
        <v>99.998407</v>
      </c>
      <c r="D14" s="58">
        <v>3</v>
      </c>
      <c r="E14" s="59">
        <v>99.998407</v>
      </c>
      <c r="F14" s="57">
        <f t="shared" si="0"/>
        <v>0.71021023374562997</v>
      </c>
      <c r="G14" s="34">
        <f>(VLOOKUP(A14,Abastecimento_auxiliar!$C$4:$D$95,2,FALSE))*'Abastecimento (old)'!F14</f>
        <v>23.648546319985087</v>
      </c>
    </row>
    <row r="15" spans="1:8" ht="18" customHeight="1" x14ac:dyDescent="0.25">
      <c r="A15" s="53" t="s">
        <v>19</v>
      </c>
      <c r="B15" s="59">
        <v>96.144389000000004</v>
      </c>
      <c r="C15" s="59">
        <v>96.144389000000004</v>
      </c>
      <c r="D15" s="58">
        <v>3</v>
      </c>
      <c r="E15" s="59">
        <v>96.144389000000004</v>
      </c>
      <c r="F15" s="57">
        <f t="shared" si="0"/>
        <v>1</v>
      </c>
      <c r="G15" s="34">
        <f>(VLOOKUP(A15,Abastecimento_auxiliar!$C$4:$D$95,2,FALSE))*'Abastecimento (old)'!F15</f>
        <v>71.171964001301305</v>
      </c>
    </row>
    <row r="16" spans="1:8" ht="18" customHeight="1" x14ac:dyDescent="0.25">
      <c r="A16" s="53" t="s">
        <v>20</v>
      </c>
      <c r="B16" s="59">
        <v>289.01586500000002</v>
      </c>
      <c r="C16" s="59">
        <v>38.116179000000002</v>
      </c>
      <c r="D16" s="58">
        <v>3</v>
      </c>
      <c r="E16" s="59">
        <v>38.116179000000002</v>
      </c>
      <c r="F16" s="57">
        <f t="shared" si="0"/>
        <v>0.13188265287789652</v>
      </c>
      <c r="G16" s="34">
        <f>(VLOOKUP(A16,Abastecimento_auxiliar!$C$4:$D$95,2,FALSE))*'Abastecimento (old)'!F16</f>
        <v>15.27531344324295</v>
      </c>
    </row>
    <row r="17" spans="1:7" ht="18" customHeight="1" x14ac:dyDescent="0.25">
      <c r="A17" s="53" t="s">
        <v>24</v>
      </c>
      <c r="B17" s="54">
        <v>591.56906500000002</v>
      </c>
      <c r="C17" s="54">
        <v>591.56906500000002</v>
      </c>
      <c r="D17" s="58">
        <v>3</v>
      </c>
      <c r="E17" s="59">
        <v>391.121666</v>
      </c>
      <c r="F17" s="57">
        <f t="shared" si="0"/>
        <v>0.66115976838646895</v>
      </c>
      <c r="G17" s="34">
        <f>(VLOOKUP(A17,Abastecimento_auxiliar!$C$4:$D$95,2,FALSE))*'Abastecimento (old)'!F17</f>
        <v>89.782785464294562</v>
      </c>
    </row>
    <row r="18" spans="1:7" ht="18" customHeight="1" x14ac:dyDescent="0.25">
      <c r="A18" s="53" t="s">
        <v>25</v>
      </c>
      <c r="B18" s="54">
        <v>295.45609999999999</v>
      </c>
      <c r="C18" s="54">
        <v>295.45609999999999</v>
      </c>
      <c r="D18" s="58">
        <v>3</v>
      </c>
      <c r="E18" s="59">
        <v>262.116893</v>
      </c>
      <c r="F18" s="57">
        <f t="shared" si="0"/>
        <v>0.88716020078786662</v>
      </c>
      <c r="G18" s="34">
        <f>(VLOOKUP(A18,Abastecimento_auxiliar!$C$4:$D$95,2,FALSE))*'Abastecimento (old)'!F18</f>
        <v>107.00349305676903</v>
      </c>
    </row>
    <row r="19" spans="1:7" ht="18" customHeight="1" x14ac:dyDescent="0.25">
      <c r="A19" s="53" t="s">
        <v>28</v>
      </c>
      <c r="B19" s="54">
        <v>491.37145099999998</v>
      </c>
      <c r="C19" s="54">
        <v>384.17484899999999</v>
      </c>
      <c r="D19" s="60">
        <v>3</v>
      </c>
      <c r="E19" s="56">
        <v>279.62998499999998</v>
      </c>
      <c r="F19" s="57">
        <f t="shared" si="0"/>
        <v>0.56908065055655821</v>
      </c>
      <c r="G19" s="34">
        <f>(VLOOKUP(A19,Abastecimento_auxiliar!$C$4:$D$95,2,FALSE))*'Abastecimento (old)'!F19</f>
        <v>47.578243349147272</v>
      </c>
    </row>
    <row r="20" spans="1:7" ht="18" customHeight="1" x14ac:dyDescent="0.25">
      <c r="A20" s="53" t="s">
        <v>33</v>
      </c>
      <c r="B20" s="54">
        <v>844.215282</v>
      </c>
      <c r="C20" s="54">
        <v>539.14663700000006</v>
      </c>
      <c r="D20" s="55">
        <v>3</v>
      </c>
      <c r="E20" s="56">
        <v>502.10314</v>
      </c>
      <c r="F20" s="57">
        <f t="shared" si="0"/>
        <v>0.59475722686574162</v>
      </c>
      <c r="G20" s="34">
        <f>(VLOOKUP(A20,Abastecimento_auxiliar!$C$4:$D$95,2,FALSE))*'Abastecimento (old)'!F20</f>
        <v>30.134669967864063</v>
      </c>
    </row>
    <row r="21" spans="1:7" ht="18" customHeight="1" x14ac:dyDescent="0.25">
      <c r="A21" s="53" t="s">
        <v>34</v>
      </c>
      <c r="B21" s="54">
        <v>477.387674</v>
      </c>
      <c r="C21" s="54">
        <v>477.387674</v>
      </c>
      <c r="D21" s="58">
        <v>3</v>
      </c>
      <c r="E21" s="59">
        <v>206.425735</v>
      </c>
      <c r="F21" s="57">
        <f t="shared" si="0"/>
        <v>0.43240692259683272</v>
      </c>
      <c r="G21" s="34">
        <f>(VLOOKUP(A21,Abastecimento_auxiliar!$C$4:$D$95,2,FALSE))*'Abastecimento (old)'!F21</f>
        <v>8.6746707897940958</v>
      </c>
    </row>
    <row r="22" spans="1:7" ht="18" customHeight="1" x14ac:dyDescent="0.25">
      <c r="A22" s="53" t="s">
        <v>47</v>
      </c>
      <c r="B22" s="54">
        <v>320.281183</v>
      </c>
      <c r="C22" s="54">
        <v>320.281183</v>
      </c>
      <c r="D22" s="58">
        <v>3</v>
      </c>
      <c r="E22" s="59">
        <v>75.310349000000002</v>
      </c>
      <c r="F22" s="57">
        <f t="shared" si="0"/>
        <v>0.23513822540114698</v>
      </c>
      <c r="G22" s="34">
        <f>(VLOOKUP(A22,Abastecimento_auxiliar!$C$4:$D$95,2,FALSE))*'Abastecimento (old)'!F22</f>
        <v>79.641822708829338</v>
      </c>
    </row>
    <row r="23" spans="1:7" ht="18" customHeight="1" x14ac:dyDescent="0.25">
      <c r="A23" s="53" t="s">
        <v>48</v>
      </c>
      <c r="B23" s="54">
        <v>1300.7693059999999</v>
      </c>
      <c r="C23" s="54">
        <v>1300.7693059999999</v>
      </c>
      <c r="D23" s="58">
        <v>3</v>
      </c>
      <c r="E23" s="59">
        <v>174.84995900000001</v>
      </c>
      <c r="F23" s="57">
        <f t="shared" si="0"/>
        <v>0.13442042197142681</v>
      </c>
      <c r="G23" s="34">
        <f>(VLOOKUP(A23,Abastecimento_auxiliar!$C$4:$D$95,2,FALSE))*'Abastecimento (old)'!F23</f>
        <v>28.942552684914933</v>
      </c>
    </row>
    <row r="24" spans="1:7" ht="18" customHeight="1" x14ac:dyDescent="0.25">
      <c r="A24" s="53" t="s">
        <v>50</v>
      </c>
      <c r="B24" s="59">
        <v>538.04596600000002</v>
      </c>
      <c r="C24" s="59">
        <v>527.39550399999996</v>
      </c>
      <c r="D24" s="58">
        <v>3</v>
      </c>
      <c r="E24" s="59">
        <v>527.39550399999996</v>
      </c>
      <c r="F24" s="57">
        <f t="shared" si="0"/>
        <v>0.98020529346371854</v>
      </c>
      <c r="G24" s="34">
        <f>(VLOOKUP(A24,Abastecimento_auxiliar!$C$4:$D$95,2,FALSE))*'Abastecimento (old)'!F24</f>
        <v>95.037734386571714</v>
      </c>
    </row>
    <row r="25" spans="1:7" ht="18" customHeight="1" x14ac:dyDescent="0.25">
      <c r="A25" s="43" t="s">
        <v>1</v>
      </c>
      <c r="B25" s="44">
        <v>582.45949299999995</v>
      </c>
      <c r="C25" s="44">
        <v>582.45949299999995</v>
      </c>
      <c r="D25" s="45">
        <v>4</v>
      </c>
      <c r="E25" s="46">
        <v>41.195819999999998</v>
      </c>
      <c r="F25" s="47">
        <f t="shared" si="0"/>
        <v>7.0727356142515477E-2</v>
      </c>
      <c r="G25" s="42">
        <f>(VLOOKUP(A25,Abastecimento_auxiliar!$C$4:$D$95,2,FALSE))*'Abastecimento (old)'!F25</f>
        <v>36.051688243483305</v>
      </c>
    </row>
    <row r="26" spans="1:7" ht="18" customHeight="1" x14ac:dyDescent="0.25">
      <c r="A26" s="43" t="s">
        <v>9</v>
      </c>
      <c r="B26" s="44">
        <v>108.676114</v>
      </c>
      <c r="C26" s="44">
        <v>108.676114</v>
      </c>
      <c r="D26" s="49">
        <v>4</v>
      </c>
      <c r="E26" s="48">
        <v>99.050731999999996</v>
      </c>
      <c r="F26" s="47">
        <f t="shared" si="0"/>
        <v>0.91143056513780019</v>
      </c>
      <c r="G26" s="42">
        <f>(VLOOKUP(A26,Abastecimento_auxiliar!$C$4:$D$95,2,FALSE))*'Abastecimento (old)'!F26</f>
        <v>34.772667305367854</v>
      </c>
    </row>
    <row r="27" spans="1:7" ht="18" customHeight="1" x14ac:dyDescent="0.25">
      <c r="A27" s="43" t="s">
        <v>16</v>
      </c>
      <c r="B27" s="44">
        <v>239.34701100000001</v>
      </c>
      <c r="C27" s="44">
        <v>239.34701100000001</v>
      </c>
      <c r="D27" s="45">
        <v>4</v>
      </c>
      <c r="E27" s="46">
        <v>43.222841000000003</v>
      </c>
      <c r="F27" s="47">
        <f t="shared" si="0"/>
        <v>0.18058650834791498</v>
      </c>
      <c r="G27" s="42">
        <f>(VLOOKUP(A27,Abastecimento_auxiliar!$C$4:$D$95,2,FALSE))*'Abastecimento (old)'!F27</f>
        <v>39.252185404679416</v>
      </c>
    </row>
    <row r="28" spans="1:7" ht="18" customHeight="1" x14ac:dyDescent="0.25">
      <c r="A28" s="43" t="s">
        <v>24</v>
      </c>
      <c r="B28" s="44">
        <v>591.56906500000002</v>
      </c>
      <c r="C28" s="44">
        <v>591.56906500000002</v>
      </c>
      <c r="D28" s="49">
        <v>4</v>
      </c>
      <c r="E28" s="48">
        <v>53.313546000000002</v>
      </c>
      <c r="F28" s="47">
        <f t="shared" si="0"/>
        <v>9.0122268310294421E-2</v>
      </c>
      <c r="G28" s="42">
        <f>(VLOOKUP(A28,Abastecimento_auxiliar!$C$4:$D$95,2,FALSE))*'Abastecimento (old)'!F28</f>
        <v>12.238234490591475</v>
      </c>
    </row>
    <row r="29" spans="1:7" ht="18" customHeight="1" x14ac:dyDescent="0.25">
      <c r="A29" s="43" t="s">
        <v>31</v>
      </c>
      <c r="B29" s="44">
        <v>285.37079899999998</v>
      </c>
      <c r="C29" s="44">
        <v>285.37079899999998</v>
      </c>
      <c r="D29" s="45">
        <v>4</v>
      </c>
      <c r="E29" s="46">
        <v>74.516734999999997</v>
      </c>
      <c r="F29" s="47">
        <f t="shared" si="0"/>
        <v>0.26112249487727018</v>
      </c>
      <c r="G29" s="42">
        <f>(VLOOKUP(A29,Abastecimento_auxiliar!$C$4:$D$95,2,FALSE))*'Abastecimento (old)'!F29</f>
        <v>11.470311750929106</v>
      </c>
    </row>
    <row r="30" spans="1:7" ht="18" customHeight="1" x14ac:dyDescent="0.25">
      <c r="A30" s="43" t="s">
        <v>32</v>
      </c>
      <c r="B30" s="44">
        <v>1098.894679</v>
      </c>
      <c r="C30" s="44">
        <v>1098.894679</v>
      </c>
      <c r="D30" s="50">
        <v>4</v>
      </c>
      <c r="E30" s="46">
        <v>150.06878399999999</v>
      </c>
      <c r="F30" s="47">
        <f t="shared" si="0"/>
        <v>0.13656339125835371</v>
      </c>
      <c r="G30" s="42">
        <f>(VLOOKUP(A30,Abastecimento_auxiliar!$C$4:$D$95,2,FALSE))*'Abastecimento (old)'!F30</f>
        <v>84.349473172625466</v>
      </c>
    </row>
    <row r="31" spans="1:7" ht="18" customHeight="1" x14ac:dyDescent="0.25">
      <c r="A31" s="43" t="s">
        <v>34</v>
      </c>
      <c r="B31" s="44">
        <v>477.387674</v>
      </c>
      <c r="C31" s="44">
        <v>477.387674</v>
      </c>
      <c r="D31" s="49">
        <v>4</v>
      </c>
      <c r="E31" s="48">
        <v>270.96193899999997</v>
      </c>
      <c r="F31" s="47">
        <f t="shared" si="0"/>
        <v>0.56759307740316722</v>
      </c>
      <c r="G31" s="42">
        <f>(VLOOKUP(A31,Abastecimento_auxiliar!$C$4:$D$95,2,FALSE))*'Abastecimento (old)'!F31</f>
        <v>11.38668886119877</v>
      </c>
    </row>
    <row r="32" spans="1:7" ht="18" customHeight="1" x14ac:dyDescent="0.25">
      <c r="A32" s="43" t="s">
        <v>47</v>
      </c>
      <c r="B32" s="44">
        <v>320.281183</v>
      </c>
      <c r="C32" s="44">
        <v>320.281183</v>
      </c>
      <c r="D32" s="49">
        <v>4</v>
      </c>
      <c r="E32" s="48">
        <v>21.663702000000001</v>
      </c>
      <c r="F32" s="47">
        <f t="shared" si="0"/>
        <v>6.7639634014964908E-2</v>
      </c>
      <c r="G32" s="42">
        <f>(VLOOKUP(A32,Abastecimento_auxiliar!$C$4:$D$95,2,FALSE))*'Abastecimento (old)'!F32</f>
        <v>22.909689528870882</v>
      </c>
    </row>
    <row r="33" spans="1:7" ht="18" customHeight="1" x14ac:dyDescent="0.25">
      <c r="A33" s="43" t="s">
        <v>48</v>
      </c>
      <c r="B33" s="44">
        <v>1300.7693059999999</v>
      </c>
      <c r="C33" s="44">
        <v>1300.7693059999999</v>
      </c>
      <c r="D33" s="49">
        <v>4</v>
      </c>
      <c r="E33" s="48">
        <v>1125.919347</v>
      </c>
      <c r="F33" s="47">
        <f t="shared" si="0"/>
        <v>0.86557957802857322</v>
      </c>
      <c r="G33" s="42">
        <f>(VLOOKUP(A33,Abastecimento_auxiliar!$C$4:$D$95,2,FALSE))*'Abastecimento (old)'!F33</f>
        <v>186.3711047224925</v>
      </c>
    </row>
    <row r="34" spans="1:7" ht="18" customHeight="1" x14ac:dyDescent="0.25">
      <c r="A34" s="53" t="s">
        <v>0</v>
      </c>
      <c r="B34" s="59">
        <v>110.531887</v>
      </c>
      <c r="C34" s="59">
        <v>110.531887</v>
      </c>
      <c r="D34" s="58">
        <v>5</v>
      </c>
      <c r="E34" s="59">
        <v>110.531887</v>
      </c>
      <c r="F34" s="57">
        <f t="shared" ref="F34:F65" si="1">E34/B34</f>
        <v>1</v>
      </c>
      <c r="G34" s="34">
        <f>(VLOOKUP(A34,Abastecimento_auxiliar!$C$4:$D$95,2,FALSE))*'Abastecimento (old)'!F34</f>
        <v>37.657636232990967</v>
      </c>
    </row>
    <row r="35" spans="1:7" ht="18" customHeight="1" x14ac:dyDescent="0.25">
      <c r="A35" s="53" t="s">
        <v>6</v>
      </c>
      <c r="B35" s="54">
        <v>752.96165399999995</v>
      </c>
      <c r="C35" s="54">
        <v>752.96165399999995</v>
      </c>
      <c r="D35" s="58">
        <v>5</v>
      </c>
      <c r="E35" s="59">
        <v>138.32476299999999</v>
      </c>
      <c r="F35" s="57">
        <f t="shared" si="1"/>
        <v>0.18370757961599993</v>
      </c>
      <c r="G35" s="34">
        <f>(VLOOKUP(A35,Abastecimento_auxiliar!$C$4:$D$95,2,FALSE))*'Abastecimento (old)'!F35</f>
        <v>8.2899744159654531</v>
      </c>
    </row>
    <row r="36" spans="1:7" ht="18" customHeight="1" x14ac:dyDescent="0.25">
      <c r="A36" s="53" t="s">
        <v>8</v>
      </c>
      <c r="B36" s="59">
        <v>305.90878099999998</v>
      </c>
      <c r="C36" s="59">
        <v>305.90878099999998</v>
      </c>
      <c r="D36" s="58">
        <v>5</v>
      </c>
      <c r="E36" s="59">
        <v>305.90878099999998</v>
      </c>
      <c r="F36" s="57">
        <f t="shared" si="1"/>
        <v>1</v>
      </c>
      <c r="G36" s="34">
        <f>(VLOOKUP(A36,Abastecimento_auxiliar!$C$4:$D$95,2,FALSE))*'Abastecimento (old)'!F36</f>
        <v>81.67131087962963</v>
      </c>
    </row>
    <row r="37" spans="1:7" ht="18" customHeight="1" x14ac:dyDescent="0.25">
      <c r="A37" s="53" t="s">
        <v>11</v>
      </c>
      <c r="B37" s="54">
        <v>375.56947200000002</v>
      </c>
      <c r="C37" s="54">
        <v>375.56947200000002</v>
      </c>
      <c r="D37" s="58">
        <v>5</v>
      </c>
      <c r="E37" s="59">
        <v>45.401164999999999</v>
      </c>
      <c r="F37" s="57">
        <f t="shared" si="1"/>
        <v>0.120886196522384</v>
      </c>
      <c r="G37" s="34">
        <f>(VLOOKUP(A37,Abastecimento_auxiliar!$C$4:$D$95,2,FALSE))*'Abastecimento (old)'!F37</f>
        <v>3.7841230660301655</v>
      </c>
    </row>
    <row r="38" spans="1:7" ht="18" customHeight="1" x14ac:dyDescent="0.25">
      <c r="A38" s="53" t="s">
        <v>24</v>
      </c>
      <c r="B38" s="54">
        <v>591.56906500000002</v>
      </c>
      <c r="C38" s="54">
        <v>591.56906500000002</v>
      </c>
      <c r="D38" s="58">
        <v>5</v>
      </c>
      <c r="E38" s="59">
        <v>147.13385299999999</v>
      </c>
      <c r="F38" s="57">
        <f t="shared" si="1"/>
        <v>0.24871796330323659</v>
      </c>
      <c r="G38" s="34">
        <f>(VLOOKUP(A38,Abastecimento_auxiliar!$C$4:$D$95,2,FALSE))*'Abastecimento (old)'!F38</f>
        <v>33.774879549715486</v>
      </c>
    </row>
    <row r="39" spans="1:7" ht="18" customHeight="1" x14ac:dyDescent="0.25">
      <c r="A39" s="53" t="s">
        <v>25</v>
      </c>
      <c r="B39" s="54">
        <v>295.45609999999999</v>
      </c>
      <c r="C39" s="54">
        <v>295.45609999999999</v>
      </c>
      <c r="D39" s="58">
        <v>5</v>
      </c>
      <c r="E39" s="59">
        <v>33.339207000000002</v>
      </c>
      <c r="F39" s="57">
        <f t="shared" si="1"/>
        <v>0.11283979921213338</v>
      </c>
      <c r="G39" s="34">
        <f>(VLOOKUP(A39,Abastecimento_auxiliar!$C$4:$D$95,2,FALSE))*'Abastecimento (old)'!F39</f>
        <v>13.610002636276807</v>
      </c>
    </row>
    <row r="40" spans="1:7" ht="18" customHeight="1" x14ac:dyDescent="0.25">
      <c r="A40" s="53" t="s">
        <v>26</v>
      </c>
      <c r="B40" s="59">
        <v>792.54902000000004</v>
      </c>
      <c r="C40" s="59">
        <v>754.35370799999998</v>
      </c>
      <c r="D40" s="58">
        <v>5</v>
      </c>
      <c r="E40" s="59">
        <v>754.35370799999998</v>
      </c>
      <c r="F40" s="57">
        <f t="shared" si="1"/>
        <v>0.95180700368539972</v>
      </c>
      <c r="G40" s="34">
        <f>(VLOOKUP(A40,Abastecimento_auxiliar!$C$4:$D$95,2,FALSE))*'Abastecimento (old)'!F40</f>
        <v>1483.420901979639</v>
      </c>
    </row>
    <row r="41" spans="1:7" ht="18" customHeight="1" x14ac:dyDescent="0.25">
      <c r="A41" s="53" t="s">
        <v>41</v>
      </c>
      <c r="B41" s="59">
        <v>220.71471700000001</v>
      </c>
      <c r="C41" s="59">
        <v>220.71471700000001</v>
      </c>
      <c r="D41" s="58">
        <v>5</v>
      </c>
      <c r="E41" s="59">
        <v>220.71471700000001</v>
      </c>
      <c r="F41" s="57">
        <f t="shared" si="1"/>
        <v>1</v>
      </c>
      <c r="G41" s="34">
        <f>(VLOOKUP(A41,Abastecimento_auxiliar!$C$4:$D$95,2,FALSE))*'Abastecimento (old)'!F41</f>
        <v>40.546268149081293</v>
      </c>
    </row>
    <row r="42" spans="1:7" ht="18" customHeight="1" x14ac:dyDescent="0.25">
      <c r="A42" s="53" t="s">
        <v>43</v>
      </c>
      <c r="B42" s="59">
        <v>542.03292799999997</v>
      </c>
      <c r="C42" s="59">
        <v>542.03292799999997</v>
      </c>
      <c r="D42" s="58">
        <v>5</v>
      </c>
      <c r="E42" s="59">
        <v>542.03292799999997</v>
      </c>
      <c r="F42" s="57">
        <f t="shared" si="1"/>
        <v>1</v>
      </c>
      <c r="G42" s="34">
        <f>(VLOOKUP(A42,Abastecimento_auxiliar!$C$4:$D$95,2,FALSE))*'Abastecimento (old)'!F42</f>
        <v>36.65007233796296</v>
      </c>
    </row>
    <row r="43" spans="1:7" ht="18" customHeight="1" x14ac:dyDescent="0.25">
      <c r="A43" s="53" t="s">
        <v>44</v>
      </c>
      <c r="B43" s="59">
        <v>412.99636900000002</v>
      </c>
      <c r="C43" s="59">
        <v>412.99636900000002</v>
      </c>
      <c r="D43" s="58">
        <v>5</v>
      </c>
      <c r="E43" s="59">
        <v>412.99636900000002</v>
      </c>
      <c r="F43" s="57">
        <f t="shared" si="1"/>
        <v>1</v>
      </c>
      <c r="G43" s="34">
        <f>(VLOOKUP(A43,Abastecimento_auxiliar!$C$4:$D$95,2,FALSE))*'Abastecimento (old)'!F43</f>
        <v>32.594596456859044</v>
      </c>
    </row>
    <row r="44" spans="1:7" ht="18" customHeight="1" x14ac:dyDescent="0.25">
      <c r="A44" s="53" t="s">
        <v>45</v>
      </c>
      <c r="B44" s="59">
        <v>771.32576400000005</v>
      </c>
      <c r="C44" s="59">
        <v>771.32576400000005</v>
      </c>
      <c r="D44" s="58">
        <v>5</v>
      </c>
      <c r="E44" s="59">
        <v>771.32576400000005</v>
      </c>
      <c r="F44" s="57">
        <f t="shared" si="1"/>
        <v>1</v>
      </c>
      <c r="G44" s="34">
        <f>(VLOOKUP(A44,Abastecimento_auxiliar!$C$4:$D$95,2,FALSE))*'Abastecimento (old)'!F44</f>
        <v>759.65044554848294</v>
      </c>
    </row>
    <row r="45" spans="1:7" ht="18" customHeight="1" x14ac:dyDescent="0.25">
      <c r="A45" s="53" t="s">
        <v>47</v>
      </c>
      <c r="B45" s="54">
        <v>320.281183</v>
      </c>
      <c r="C45" s="54">
        <v>320.281183</v>
      </c>
      <c r="D45" s="58">
        <v>5</v>
      </c>
      <c r="E45" s="59">
        <v>223.307132</v>
      </c>
      <c r="F45" s="57">
        <f t="shared" si="1"/>
        <v>0.69722214058388809</v>
      </c>
      <c r="G45" s="34">
        <f>(VLOOKUP(A45,Abastecimento_auxiliar!$C$4:$D$95,2,FALSE))*'Abastecimento (old)'!F45</f>
        <v>236.15063869058886</v>
      </c>
    </row>
    <row r="46" spans="1:7" ht="18" customHeight="1" x14ac:dyDescent="0.25">
      <c r="A46" s="43" t="s">
        <v>36</v>
      </c>
      <c r="B46" s="44">
        <v>603.280935</v>
      </c>
      <c r="C46" s="44">
        <v>603.280935</v>
      </c>
      <c r="D46" s="49">
        <v>6</v>
      </c>
      <c r="E46" s="48">
        <v>76.053258999999997</v>
      </c>
      <c r="F46" s="47">
        <f t="shared" si="1"/>
        <v>0.12606607400911815</v>
      </c>
      <c r="G46" s="42">
        <f>(VLOOKUP(A46,Abastecimento_auxiliar!$C$4:$D$95,2,FALSE))*'Abastecimento (old)'!F46</f>
        <v>14.662513304861692</v>
      </c>
    </row>
    <row r="47" spans="1:7" ht="18" customHeight="1" x14ac:dyDescent="0.25">
      <c r="A47" s="53" t="s">
        <v>52</v>
      </c>
      <c r="B47" s="54">
        <v>94.920342000000005</v>
      </c>
      <c r="C47" s="54">
        <v>94.920342000000005</v>
      </c>
      <c r="D47" s="58">
        <v>7</v>
      </c>
      <c r="E47" s="59">
        <v>41.230069</v>
      </c>
      <c r="F47" s="57">
        <f t="shared" si="1"/>
        <v>0.43436494360713535</v>
      </c>
      <c r="G47" s="34">
        <f>(VLOOKUP(A47,Abastecimento_auxiliar!$C$4:$D$95,2,FALSE))*'Abastecimento (old)'!F47</f>
        <v>12.123007935569587</v>
      </c>
    </row>
    <row r="48" spans="1:7" ht="18" customHeight="1" x14ac:dyDescent="0.25">
      <c r="A48" s="53" t="s">
        <v>4</v>
      </c>
      <c r="B48" s="54">
        <v>564.11896000000002</v>
      </c>
      <c r="C48" s="54">
        <v>564.11896000000002</v>
      </c>
      <c r="D48" s="58">
        <v>7</v>
      </c>
      <c r="E48" s="59">
        <v>68.063597000000001</v>
      </c>
      <c r="F48" s="57">
        <f t="shared" si="1"/>
        <v>0.12065468779847428</v>
      </c>
      <c r="G48" s="34">
        <f>(VLOOKUP(A48,Abastecimento_auxiliar!$C$4:$D$95,2,FALSE))*'Abastecimento (old)'!F48</f>
        <v>3.9308135424786346</v>
      </c>
    </row>
    <row r="49" spans="1:7" ht="18" customHeight="1" x14ac:dyDescent="0.25">
      <c r="A49" s="53" t="s">
        <v>21</v>
      </c>
      <c r="B49" s="59">
        <v>303.82842599999998</v>
      </c>
      <c r="C49" s="59">
        <v>303.82842599999998</v>
      </c>
      <c r="D49" s="58">
        <v>7</v>
      </c>
      <c r="E49" s="59">
        <v>303.82842599999998</v>
      </c>
      <c r="F49" s="57">
        <f t="shared" si="1"/>
        <v>1</v>
      </c>
      <c r="G49" s="34">
        <f>(VLOOKUP(A49,Abastecimento_auxiliar!$C$4:$D$95,2,FALSE))*'Abastecimento (old)'!F49</f>
        <v>81.6119837962963</v>
      </c>
    </row>
    <row r="50" spans="1:7" ht="18" customHeight="1" x14ac:dyDescent="0.25">
      <c r="A50" s="53" t="s">
        <v>36</v>
      </c>
      <c r="B50" s="54">
        <v>603.280935</v>
      </c>
      <c r="C50" s="54">
        <v>603.280935</v>
      </c>
      <c r="D50" s="58">
        <v>7</v>
      </c>
      <c r="E50" s="59">
        <v>484.03643199999999</v>
      </c>
      <c r="F50" s="57">
        <f t="shared" si="1"/>
        <v>0.80234001096023366</v>
      </c>
      <c r="G50" s="34">
        <f>(VLOOKUP(A50,Abastecimento_auxiliar!$C$4:$D$95,2,FALSE))*'Abastecimento (old)'!F50</f>
        <v>93.318691632107218</v>
      </c>
    </row>
    <row r="51" spans="1:7" ht="18" customHeight="1" x14ac:dyDescent="0.25">
      <c r="A51" s="43" t="s">
        <v>4</v>
      </c>
      <c r="B51" s="44">
        <v>564.11896000000002</v>
      </c>
      <c r="C51" s="44">
        <v>564.11896000000002</v>
      </c>
      <c r="D51" s="49">
        <v>8</v>
      </c>
      <c r="E51" s="48">
        <v>284.40704899999997</v>
      </c>
      <c r="F51" s="47">
        <f t="shared" si="1"/>
        <v>0.50416147863564087</v>
      </c>
      <c r="G51" s="42">
        <f>(VLOOKUP(A51,Abastecimento_auxiliar!$C$4:$D$95,2,FALSE))*'Abastecimento (old)'!F51</f>
        <v>16.425095485117904</v>
      </c>
    </row>
    <row r="52" spans="1:7" ht="18" customHeight="1" x14ac:dyDescent="0.25">
      <c r="A52" s="43" t="s">
        <v>5</v>
      </c>
      <c r="B52" s="44">
        <v>4058.030835</v>
      </c>
      <c r="C52" s="44">
        <v>3693.9410079999998</v>
      </c>
      <c r="D52" s="49">
        <v>8</v>
      </c>
      <c r="E52" s="48">
        <v>477.046626</v>
      </c>
      <c r="F52" s="47">
        <f t="shared" si="1"/>
        <v>0.11755618559758924</v>
      </c>
      <c r="G52" s="42">
        <f>(VLOOKUP(A52,Abastecimento_auxiliar!$C$4:$D$95,2,FALSE))*'Abastecimento (old)'!F52</f>
        <v>295.77048850334376</v>
      </c>
    </row>
    <row r="53" spans="1:7" ht="18" customHeight="1" x14ac:dyDescent="0.25">
      <c r="A53" s="43" t="s">
        <v>7</v>
      </c>
      <c r="B53" s="44">
        <v>517.57854899999995</v>
      </c>
      <c r="C53" s="44">
        <v>517.57854899999995</v>
      </c>
      <c r="D53" s="49">
        <v>8</v>
      </c>
      <c r="E53" s="48">
        <v>464.74197600000002</v>
      </c>
      <c r="F53" s="47">
        <f t="shared" si="1"/>
        <v>0.89791583692545973</v>
      </c>
      <c r="G53" s="42">
        <f>(VLOOKUP(A53,Abastecimento_auxiliar!$C$4:$D$95,2,FALSE))*'Abastecimento (old)'!F53</f>
        <v>36.26308002886357</v>
      </c>
    </row>
    <row r="54" spans="1:7" ht="18" customHeight="1" x14ac:dyDescent="0.25">
      <c r="A54" s="43" t="s">
        <v>13</v>
      </c>
      <c r="B54" s="48">
        <v>291.96828699999998</v>
      </c>
      <c r="C54" s="48">
        <v>291.96828699999998</v>
      </c>
      <c r="D54" s="49">
        <v>8</v>
      </c>
      <c r="E54" s="48">
        <v>291.96828699999998</v>
      </c>
      <c r="F54" s="47">
        <f t="shared" si="1"/>
        <v>1</v>
      </c>
      <c r="G54" s="42">
        <f>(VLOOKUP(A54,Abastecimento_auxiliar!$C$4:$D$95,2,FALSE))*'Abastecimento (old)'!F54</f>
        <v>33.666078703703704</v>
      </c>
    </row>
    <row r="55" spans="1:7" ht="18" customHeight="1" x14ac:dyDescent="0.25">
      <c r="A55" s="43" t="s">
        <v>15</v>
      </c>
      <c r="B55" s="48">
        <v>1105.7740229999999</v>
      </c>
      <c r="C55" s="48">
        <v>1105.7740229999999</v>
      </c>
      <c r="D55" s="49">
        <v>8</v>
      </c>
      <c r="E55" s="48">
        <v>1105.7740229999999</v>
      </c>
      <c r="F55" s="47">
        <f t="shared" si="1"/>
        <v>1</v>
      </c>
      <c r="G55" s="42">
        <f>(VLOOKUP(A55,Abastecimento_auxiliar!$C$4:$D$95,2,FALSE))*'Abastecimento (old)'!F55</f>
        <v>373.66561458333337</v>
      </c>
    </row>
    <row r="56" spans="1:7" ht="18" customHeight="1" x14ac:dyDescent="0.25">
      <c r="A56" s="43" t="s">
        <v>17</v>
      </c>
      <c r="B56" s="48">
        <v>254.530216</v>
      </c>
      <c r="C56" s="48">
        <v>254.530216</v>
      </c>
      <c r="D56" s="49">
        <v>8</v>
      </c>
      <c r="E56" s="48">
        <v>254.530216</v>
      </c>
      <c r="F56" s="47">
        <f t="shared" si="1"/>
        <v>1</v>
      </c>
      <c r="G56" s="42">
        <f>(VLOOKUP(A56,Abastecimento_auxiliar!$C$4:$D$95,2,FALSE))*'Abastecimento (old)'!F56</f>
        <v>18.025765563778087</v>
      </c>
    </row>
    <row r="57" spans="1:7" ht="18" customHeight="1" x14ac:dyDescent="0.25">
      <c r="A57" s="43" t="s">
        <v>22</v>
      </c>
      <c r="B57" s="48">
        <v>386.38065399999999</v>
      </c>
      <c r="C57" s="48">
        <v>386.38065399999999</v>
      </c>
      <c r="D57" s="49">
        <v>8</v>
      </c>
      <c r="E57" s="48">
        <v>386.38065399999999</v>
      </c>
      <c r="F57" s="47">
        <f t="shared" si="1"/>
        <v>1</v>
      </c>
      <c r="G57" s="42">
        <f>(VLOOKUP(A57,Abastecimento_auxiliar!$C$4:$D$95,2,FALSE))*'Abastecimento (old)'!F57</f>
        <v>49.029058930604286</v>
      </c>
    </row>
    <row r="58" spans="1:7" ht="18" customHeight="1" x14ac:dyDescent="0.25">
      <c r="A58" s="43" t="s">
        <v>29</v>
      </c>
      <c r="B58" s="48">
        <v>304.48825799999997</v>
      </c>
      <c r="C58" s="48">
        <v>195.212278</v>
      </c>
      <c r="D58" s="49">
        <v>8</v>
      </c>
      <c r="E58" s="48">
        <v>195.212278</v>
      </c>
      <c r="F58" s="47">
        <f t="shared" si="1"/>
        <v>0.64111594740050704</v>
      </c>
      <c r="G58" s="42">
        <f>(VLOOKUP(A58,Abastecimento_auxiliar!$C$4:$D$95,2,FALSE))*'Abastecimento (old)'!F58</f>
        <v>29.081392059833046</v>
      </c>
    </row>
    <row r="59" spans="1:7" ht="18" customHeight="1" x14ac:dyDescent="0.25">
      <c r="A59" s="43" t="s">
        <v>37</v>
      </c>
      <c r="B59" s="44">
        <v>1035.2903940000001</v>
      </c>
      <c r="C59" s="44">
        <v>1035.2903940000001</v>
      </c>
      <c r="D59" s="49">
        <v>8</v>
      </c>
      <c r="E59" s="48">
        <v>97.088213999999994</v>
      </c>
      <c r="F59" s="47">
        <f t="shared" si="1"/>
        <v>9.3778725817096675E-2</v>
      </c>
      <c r="G59" s="42">
        <f>(VLOOKUP(A59,Abastecimento_auxiliar!$C$4:$D$95,2,FALSE))*'Abastecimento (old)'!F59</f>
        <v>10.609380670310147</v>
      </c>
    </row>
    <row r="60" spans="1:7" ht="18" customHeight="1" x14ac:dyDescent="0.25">
      <c r="A60" s="43" t="s">
        <v>40</v>
      </c>
      <c r="B60" s="48">
        <v>250.904279</v>
      </c>
      <c r="C60" s="48">
        <v>250.904279</v>
      </c>
      <c r="D60" s="49">
        <v>8</v>
      </c>
      <c r="E60" s="48">
        <v>250.904279</v>
      </c>
      <c r="F60" s="47">
        <f t="shared" si="1"/>
        <v>1</v>
      </c>
      <c r="G60" s="42">
        <f>(VLOOKUP(A60,Abastecimento_auxiliar!$C$4:$D$95,2,FALSE))*'Abastecimento (old)'!F60</f>
        <v>18.13162905092593</v>
      </c>
    </row>
    <row r="61" spans="1:7" ht="18" customHeight="1" x14ac:dyDescent="0.25">
      <c r="A61" s="43" t="s">
        <v>49</v>
      </c>
      <c r="B61" s="48">
        <v>190.235772</v>
      </c>
      <c r="C61" s="48">
        <v>40.459099999999999</v>
      </c>
      <c r="D61" s="49">
        <v>8</v>
      </c>
      <c r="E61" s="48">
        <v>40.459099999999999</v>
      </c>
      <c r="F61" s="47">
        <f t="shared" si="1"/>
        <v>0.21267871743911551</v>
      </c>
      <c r="G61" s="42">
        <f>(VLOOKUP(A61,Abastecimento_auxiliar!$C$4:$D$95,2,FALSE))*'Abastecimento (old)'!F61</f>
        <v>4.1215240039093777</v>
      </c>
    </row>
    <row r="62" spans="1:7" ht="18" customHeight="1" x14ac:dyDescent="0.25">
      <c r="A62" s="53" t="s">
        <v>52</v>
      </c>
      <c r="B62" s="54">
        <v>94.920342000000005</v>
      </c>
      <c r="C62" s="54">
        <v>94.920342000000005</v>
      </c>
      <c r="D62" s="58">
        <v>9</v>
      </c>
      <c r="E62" s="59">
        <v>53.690272999999998</v>
      </c>
      <c r="F62" s="57">
        <f t="shared" si="1"/>
        <v>0.5656350563928646</v>
      </c>
      <c r="G62" s="34">
        <f>(VLOOKUP(A62,Abastecimento_auxiliar!$C$4:$D$95,2,FALSE))*'Abastecimento (old)'!F62</f>
        <v>15.786721231097079</v>
      </c>
    </row>
    <row r="63" spans="1:7" ht="18" customHeight="1" x14ac:dyDescent="0.25">
      <c r="A63" s="53" t="s">
        <v>3</v>
      </c>
      <c r="B63" s="59">
        <v>384.72558900000001</v>
      </c>
      <c r="C63" s="59">
        <v>384.72558900000001</v>
      </c>
      <c r="D63" s="58">
        <v>9</v>
      </c>
      <c r="E63" s="59">
        <v>384.72558900000001</v>
      </c>
      <c r="F63" s="57">
        <f t="shared" si="1"/>
        <v>1</v>
      </c>
      <c r="G63" s="34">
        <f>(VLOOKUP(A63,Abastecimento_auxiliar!$C$4:$D$95,2,FALSE))*'Abastecimento (old)'!F63</f>
        <v>75.364242215334571</v>
      </c>
    </row>
    <row r="64" spans="1:7" ht="18" customHeight="1" x14ac:dyDescent="0.25">
      <c r="A64" s="53" t="s">
        <v>4</v>
      </c>
      <c r="B64" s="54">
        <v>564.11896000000002</v>
      </c>
      <c r="C64" s="54">
        <v>564.11896000000002</v>
      </c>
      <c r="D64" s="58">
        <v>9</v>
      </c>
      <c r="E64" s="59">
        <v>211.648314</v>
      </c>
      <c r="F64" s="57">
        <f t="shared" si="1"/>
        <v>0.37518383356588475</v>
      </c>
      <c r="G64" s="34">
        <f>(VLOOKUP(A64,Abastecimento_auxiliar!$C$4:$D$95,2,FALSE))*'Abastecimento (old)'!F64</f>
        <v>12.223128009440499</v>
      </c>
    </row>
    <row r="65" spans="1:7" ht="18" customHeight="1" x14ac:dyDescent="0.25">
      <c r="A65" s="53" t="s">
        <v>5</v>
      </c>
      <c r="B65" s="54">
        <v>4058.030835</v>
      </c>
      <c r="C65" s="54">
        <v>3693.9410079999998</v>
      </c>
      <c r="D65" s="58">
        <v>9</v>
      </c>
      <c r="E65" s="59">
        <v>3216.894382</v>
      </c>
      <c r="F65" s="57">
        <f t="shared" si="1"/>
        <v>0.79272300108089244</v>
      </c>
      <c r="G65" s="34">
        <f>(VLOOKUP(A65,Abastecimento_auxiliar!$C$4:$D$95,2,FALSE))*'Abastecimento (old)'!F65</f>
        <v>1994.4851739247013</v>
      </c>
    </row>
    <row r="66" spans="1:7" ht="18" customHeight="1" x14ac:dyDescent="0.25">
      <c r="A66" s="53" t="s">
        <v>6</v>
      </c>
      <c r="B66" s="54">
        <v>752.96165399999995</v>
      </c>
      <c r="C66" s="54">
        <v>752.96165399999995</v>
      </c>
      <c r="D66" s="58">
        <v>9</v>
      </c>
      <c r="E66" s="59">
        <v>614.63689099999999</v>
      </c>
      <c r="F66" s="57">
        <f t="shared" ref="F66:F82" si="2">E66/B66</f>
        <v>0.81629242038400007</v>
      </c>
      <c r="G66" s="34">
        <f>(VLOOKUP(A66,Abastecimento_auxiliar!$C$4:$D$95,2,FALSE))*'Abastecimento (old)'!F66</f>
        <v>36.835950346060216</v>
      </c>
    </row>
    <row r="67" spans="1:7" ht="18" customHeight="1" x14ac:dyDescent="0.25">
      <c r="A67" s="53" t="s">
        <v>53</v>
      </c>
      <c r="B67" s="59">
        <v>307.98057599999999</v>
      </c>
      <c r="C67" s="59">
        <v>255.71822700000001</v>
      </c>
      <c r="D67" s="58">
        <v>9</v>
      </c>
      <c r="E67" s="59">
        <v>255.71822700000001</v>
      </c>
      <c r="F67" s="57">
        <f t="shared" si="2"/>
        <v>0.83030634698209027</v>
      </c>
      <c r="G67" s="34">
        <f>(VLOOKUP(A67,Abastecimento_auxiliar!$C$4:$D$95,2,FALSE))*'Abastecimento (old)'!F67</f>
        <v>30.697670146445635</v>
      </c>
    </row>
    <row r="68" spans="1:7" ht="18" customHeight="1" x14ac:dyDescent="0.25">
      <c r="A68" s="53" t="s">
        <v>7</v>
      </c>
      <c r="B68" s="54">
        <v>517.57854899999995</v>
      </c>
      <c r="C68" s="54">
        <v>517.57854899999995</v>
      </c>
      <c r="D68" s="58">
        <v>9</v>
      </c>
      <c r="E68" s="59">
        <v>52.836573000000001</v>
      </c>
      <c r="F68" s="57">
        <f t="shared" si="2"/>
        <v>0.10208416307454041</v>
      </c>
      <c r="G68" s="34">
        <f>(VLOOKUP(A68,Abastecimento_auxiliar!$C$4:$D$95,2,FALSE))*'Abastecimento (old)'!F68</f>
        <v>4.1227540745101363</v>
      </c>
    </row>
    <row r="69" spans="1:7" ht="18" customHeight="1" x14ac:dyDescent="0.25">
      <c r="A69" s="53" t="s">
        <v>55</v>
      </c>
      <c r="B69" s="59">
        <v>338.17272700000001</v>
      </c>
      <c r="C69" s="59">
        <v>263.94541099999998</v>
      </c>
      <c r="D69" s="58">
        <v>9</v>
      </c>
      <c r="E69" s="59">
        <v>263.94541099999998</v>
      </c>
      <c r="F69" s="57">
        <f t="shared" si="2"/>
        <v>0.78050472414352912</v>
      </c>
      <c r="G69" s="34">
        <f>(VLOOKUP(A69,Abastecimento_auxiliar!$C$4:$D$95,2,FALSE))*'Abastecimento (old)'!F69</f>
        <v>39.281000559055087</v>
      </c>
    </row>
    <row r="70" spans="1:7" ht="18" customHeight="1" x14ac:dyDescent="0.25">
      <c r="A70" s="53" t="s">
        <v>10</v>
      </c>
      <c r="B70" s="59">
        <v>111.65361799999999</v>
      </c>
      <c r="C70" s="59">
        <v>111.65361799999999</v>
      </c>
      <c r="D70" s="58">
        <v>9</v>
      </c>
      <c r="E70" s="59">
        <v>111.65361799999999</v>
      </c>
      <c r="F70" s="57">
        <f t="shared" si="2"/>
        <v>1</v>
      </c>
      <c r="G70" s="34">
        <f>(VLOOKUP(A70,Abastecimento_auxiliar!$C$4:$D$95,2,FALSE))*'Abastecimento (old)'!F70</f>
        <v>61.352922453703705</v>
      </c>
    </row>
    <row r="71" spans="1:7" ht="18" customHeight="1" x14ac:dyDescent="0.25">
      <c r="A71" s="53" t="s">
        <v>11</v>
      </c>
      <c r="B71" s="54">
        <v>375.56947200000002</v>
      </c>
      <c r="C71" s="54">
        <v>375.56947200000002</v>
      </c>
      <c r="D71" s="58">
        <v>9</v>
      </c>
      <c r="E71" s="59">
        <v>330.16830700000003</v>
      </c>
      <c r="F71" s="57">
        <f t="shared" si="2"/>
        <v>0.87911380347761603</v>
      </c>
      <c r="G71" s="34">
        <f>(VLOOKUP(A71,Abastecimento_auxiliar!$C$4:$D$95,2,FALSE))*'Abastecimento (old)'!F71</f>
        <v>27.519062697858725</v>
      </c>
    </row>
    <row r="72" spans="1:7" ht="18" customHeight="1" x14ac:dyDescent="0.25">
      <c r="A72" s="53" t="s">
        <v>14</v>
      </c>
      <c r="B72" s="59">
        <v>429.58192700000001</v>
      </c>
      <c r="C72" s="59">
        <v>429.58192700000001</v>
      </c>
      <c r="D72" s="58">
        <v>9</v>
      </c>
      <c r="E72" s="59">
        <v>429.58192700000001</v>
      </c>
      <c r="F72" s="57">
        <f t="shared" si="2"/>
        <v>1</v>
      </c>
      <c r="G72" s="34">
        <f>(VLOOKUP(A72,Abastecimento_auxiliar!$C$4:$D$95,2,FALSE))*'Abastecimento (old)'!F72</f>
        <v>58.837260416666666</v>
      </c>
    </row>
    <row r="73" spans="1:7" ht="18" customHeight="1" x14ac:dyDescent="0.25">
      <c r="A73" s="53" t="s">
        <v>18</v>
      </c>
      <c r="B73" s="59">
        <v>77.688035999999997</v>
      </c>
      <c r="C73" s="59">
        <v>77.688035999999997</v>
      </c>
      <c r="D73" s="58">
        <v>9</v>
      </c>
      <c r="E73" s="59">
        <v>77.688035999999997</v>
      </c>
      <c r="F73" s="57">
        <f t="shared" si="2"/>
        <v>1</v>
      </c>
      <c r="G73" s="34">
        <f>(VLOOKUP(A73,Abastecimento_auxiliar!$C$4:$D$95,2,FALSE))*'Abastecimento (old)'!F73</f>
        <v>16.440451388888889</v>
      </c>
    </row>
    <row r="74" spans="1:7" ht="18" customHeight="1" x14ac:dyDescent="0.25">
      <c r="A74" s="53" t="s">
        <v>23</v>
      </c>
      <c r="B74" s="59">
        <v>933.88750200000004</v>
      </c>
      <c r="C74" s="59">
        <v>596.71132999999998</v>
      </c>
      <c r="D74" s="58">
        <v>9</v>
      </c>
      <c r="E74" s="59">
        <v>596.71132999999998</v>
      </c>
      <c r="F74" s="57">
        <f t="shared" si="2"/>
        <v>0.63895418743916321</v>
      </c>
      <c r="G74" s="34">
        <f>(VLOOKUP(A74,Abastecimento_auxiliar!$C$4:$D$95,2,FALSE))*'Abastecimento (old)'!F74</f>
        <v>537.0992249029207</v>
      </c>
    </row>
    <row r="75" spans="1:7" ht="18" customHeight="1" x14ac:dyDescent="0.25">
      <c r="A75" s="53" t="s">
        <v>54</v>
      </c>
      <c r="B75" s="59">
        <v>723.61710400000004</v>
      </c>
      <c r="C75" s="59">
        <v>723.61710400000004</v>
      </c>
      <c r="D75" s="58">
        <v>9</v>
      </c>
      <c r="E75" s="59">
        <v>723.61710400000004</v>
      </c>
      <c r="F75" s="57">
        <f t="shared" si="2"/>
        <v>1</v>
      </c>
      <c r="G75" s="34">
        <f>(VLOOKUP(A75,Abastecimento_auxiliar!$C$4:$D$95,2,FALSE))*'Abastecimento (old)'!F75</f>
        <v>116.58598958333333</v>
      </c>
    </row>
    <row r="76" spans="1:7" ht="18" customHeight="1" x14ac:dyDescent="0.25">
      <c r="A76" s="53" t="s">
        <v>35</v>
      </c>
      <c r="B76" s="59">
        <v>817.45496200000002</v>
      </c>
      <c r="C76" s="59">
        <v>817.45496200000002</v>
      </c>
      <c r="D76" s="58">
        <v>9</v>
      </c>
      <c r="E76" s="59">
        <v>817.45496200000002</v>
      </c>
      <c r="F76" s="57">
        <f t="shared" si="2"/>
        <v>1</v>
      </c>
      <c r="G76" s="34">
        <f>(VLOOKUP(A76,Abastecimento_auxiliar!$C$4:$D$95,2,FALSE))*'Abastecimento (old)'!F76</f>
        <v>22.10267830492073</v>
      </c>
    </row>
    <row r="77" spans="1:7" ht="18" customHeight="1" x14ac:dyDescent="0.25">
      <c r="A77" s="53" t="s">
        <v>36</v>
      </c>
      <c r="B77" s="54">
        <v>603.280935</v>
      </c>
      <c r="C77" s="54">
        <v>603.280935</v>
      </c>
      <c r="D77" s="58">
        <v>9</v>
      </c>
      <c r="E77" s="59">
        <v>43.191243999999998</v>
      </c>
      <c r="F77" s="57">
        <f t="shared" si="2"/>
        <v>7.15939150306482E-2</v>
      </c>
      <c r="G77" s="34">
        <f>(VLOOKUP(A77,Abastecimento_auxiliar!$C$4:$D$95,2,FALSE))*'Abastecimento (old)'!F77</f>
        <v>8.3269566371051607</v>
      </c>
    </row>
    <row r="78" spans="1:7" ht="18" customHeight="1" x14ac:dyDescent="0.25">
      <c r="A78" s="53" t="s">
        <v>37</v>
      </c>
      <c r="B78" s="54">
        <v>1035.2903940000001</v>
      </c>
      <c r="C78" s="54">
        <v>1035.2903940000001</v>
      </c>
      <c r="D78" s="58">
        <v>9</v>
      </c>
      <c r="E78" s="59">
        <v>938.20218</v>
      </c>
      <c r="F78" s="57">
        <f t="shared" si="2"/>
        <v>0.90622127418290321</v>
      </c>
      <c r="G78" s="34">
        <f>(VLOOKUP(A78,Abastecimento_auxiliar!$C$4:$D$95,2,FALSE))*'Abastecimento (old)'!F78</f>
        <v>102.52268182968986</v>
      </c>
    </row>
    <row r="79" spans="1:7" ht="18" customHeight="1" x14ac:dyDescent="0.25">
      <c r="A79" s="53" t="s">
        <v>38</v>
      </c>
      <c r="B79" s="59">
        <v>1102.093402</v>
      </c>
      <c r="C79" s="59">
        <v>809.95378100000005</v>
      </c>
      <c r="D79" s="58">
        <v>9</v>
      </c>
      <c r="E79" s="59">
        <v>809.95378100000005</v>
      </c>
      <c r="F79" s="57">
        <f t="shared" si="2"/>
        <v>0.73492299248879822</v>
      </c>
      <c r="G79" s="34">
        <f>(VLOOKUP(A79,Abastecimento_auxiliar!$C$4:$D$95,2,FALSE))*'Abastecimento (old)'!F79</f>
        <v>96.054890192129662</v>
      </c>
    </row>
    <row r="80" spans="1:7" ht="18" customHeight="1" x14ac:dyDescent="0.25">
      <c r="A80" s="53" t="s">
        <v>39</v>
      </c>
      <c r="B80" s="59">
        <v>454.81811199999999</v>
      </c>
      <c r="C80" s="59">
        <v>454.81811199999999</v>
      </c>
      <c r="D80" s="58">
        <v>9</v>
      </c>
      <c r="E80" s="59">
        <v>454.81811199999999</v>
      </c>
      <c r="F80" s="57">
        <f t="shared" si="2"/>
        <v>1</v>
      </c>
      <c r="G80" s="34">
        <f>(VLOOKUP(A80,Abastecimento_auxiliar!$C$4:$D$95,2,FALSE))*'Abastecimento (old)'!F80</f>
        <v>617.94995638663295</v>
      </c>
    </row>
    <row r="81" spans="1:7" ht="18" customHeight="1" x14ac:dyDescent="0.25">
      <c r="A81" s="53" t="s">
        <v>42</v>
      </c>
      <c r="B81" s="59">
        <v>397.67064299999998</v>
      </c>
      <c r="C81" s="59">
        <v>397.67064299999998</v>
      </c>
      <c r="D81" s="58">
        <v>9</v>
      </c>
      <c r="E81" s="59">
        <v>397.67064299999998</v>
      </c>
      <c r="F81" s="57">
        <f t="shared" si="2"/>
        <v>1</v>
      </c>
      <c r="G81" s="34">
        <f>(VLOOKUP(A81,Abastecimento_auxiliar!$C$4:$D$95,2,FALSE))*'Abastecimento (old)'!F81</f>
        <v>18.503608796296298</v>
      </c>
    </row>
    <row r="82" spans="1:7" ht="18" customHeight="1" x14ac:dyDescent="0.25">
      <c r="A82" s="53" t="s">
        <v>46</v>
      </c>
      <c r="B82" s="59">
        <v>588.29729799999996</v>
      </c>
      <c r="C82" s="59">
        <v>588.29729799999996</v>
      </c>
      <c r="D82" s="58">
        <v>9</v>
      </c>
      <c r="E82" s="59">
        <v>588.29729799999996</v>
      </c>
      <c r="F82" s="57">
        <f t="shared" si="2"/>
        <v>1</v>
      </c>
      <c r="G82" s="34">
        <f>(VLOOKUP(A82,Abastecimento_auxiliar!$C$4:$D$95,2,FALSE))*'Abastecimento (old)'!F82</f>
        <v>20.857954791731338</v>
      </c>
    </row>
    <row r="83" spans="1:7" ht="18" customHeight="1" x14ac:dyDescent="0.25">
      <c r="A83" s="51" t="s">
        <v>12</v>
      </c>
      <c r="B83" s="52">
        <v>140.80113499999999</v>
      </c>
      <c r="C83" s="52">
        <v>40.799999999999997</v>
      </c>
      <c r="D83" s="52">
        <v>10</v>
      </c>
      <c r="E83" s="52">
        <v>40.799999999999997</v>
      </c>
      <c r="F83" s="61">
        <v>0.28977039141055222</v>
      </c>
      <c r="G83" s="42">
        <f>(VLOOKUP(A83,Abastecimento_auxiliar!$C$4:$D$95,2,FALSE))*'Abastecimento (old)'!F83</f>
        <v>9.6487606033103273</v>
      </c>
    </row>
    <row r="84" spans="1:7" ht="18" customHeight="1" x14ac:dyDescent="0.25">
      <c r="A84" s="51" t="s">
        <v>56</v>
      </c>
      <c r="B84" s="52">
        <v>271.87</v>
      </c>
      <c r="C84" s="52">
        <v>271.87</v>
      </c>
      <c r="D84" s="52">
        <v>10</v>
      </c>
      <c r="E84" s="52">
        <v>271.87</v>
      </c>
      <c r="F84" s="61">
        <v>1</v>
      </c>
      <c r="G84" s="42">
        <f>(VLOOKUP(A84,Abastecimento_auxiliar!$C$4:$D$95,2,FALSE))*'Abastecimento (old)'!F84</f>
        <v>934.53861689814823</v>
      </c>
    </row>
    <row r="85" spans="1:7" ht="18" customHeight="1" x14ac:dyDescent="0.25">
      <c r="A85" s="51" t="s">
        <v>57</v>
      </c>
      <c r="B85" s="52">
        <v>81.99</v>
      </c>
      <c r="C85" s="52">
        <v>81.99</v>
      </c>
      <c r="D85" s="52">
        <v>10</v>
      </c>
      <c r="E85" s="52">
        <v>81.99</v>
      </c>
      <c r="F85" s="61">
        <v>1</v>
      </c>
      <c r="G85" s="42">
        <f>(VLOOKUP(A85,Abastecimento_auxiliar!$C$4:$D$95,2,FALSE))*'Abastecimento (old)'!F85</f>
        <v>524.2774114583334</v>
      </c>
    </row>
    <row r="86" spans="1:7" ht="18" customHeight="1" x14ac:dyDescent="0.25">
      <c r="A86" s="51" t="s">
        <v>58</v>
      </c>
      <c r="B86" s="52">
        <v>295.3</v>
      </c>
      <c r="C86" s="52">
        <v>283.39</v>
      </c>
      <c r="D86" s="52">
        <v>10</v>
      </c>
      <c r="E86" s="52">
        <v>283.39</v>
      </c>
      <c r="F86" s="61">
        <v>0.95966813410091423</v>
      </c>
      <c r="G86" s="42">
        <f>(VLOOKUP(A86,Abastecimento_auxiliar!$C$4:$D$95,2,FALSE))*'Abastecimento (old)'!F86</f>
        <v>284.44976747032496</v>
      </c>
    </row>
    <row r="87" spans="1:7" ht="18" customHeight="1" x14ac:dyDescent="0.25">
      <c r="A87" s="51" t="s">
        <v>20</v>
      </c>
      <c r="B87" s="52">
        <v>289.01586500000002</v>
      </c>
      <c r="C87" s="52">
        <v>250.9</v>
      </c>
      <c r="D87" s="52">
        <v>10</v>
      </c>
      <c r="E87" s="52">
        <v>250.9</v>
      </c>
      <c r="F87" s="61">
        <v>0.86811843356765206</v>
      </c>
      <c r="G87" s="42">
        <f>(VLOOKUP(A87,Abastecimento_auxiliar!$C$4:$D$95,2,FALSE))*'Abastecimento (old)'!F87</f>
        <v>100.54985162362829</v>
      </c>
    </row>
    <row r="88" spans="1:7" ht="18" customHeight="1" x14ac:dyDescent="0.25">
      <c r="A88" s="51" t="s">
        <v>81</v>
      </c>
      <c r="B88" s="52">
        <v>519.03</v>
      </c>
      <c r="C88" s="52">
        <v>260.02</v>
      </c>
      <c r="D88" s="52">
        <v>10</v>
      </c>
      <c r="E88" s="52">
        <v>260.02</v>
      </c>
      <c r="F88" s="61">
        <v>0.50097296880719799</v>
      </c>
      <c r="G88" s="42">
        <f>(VLOOKUP(A88,Abastecimento_auxiliar!$C$4:$D$95,2,FALSE))*'Abastecimento (old)'!F88</f>
        <v>2487.2922322383124</v>
      </c>
    </row>
    <row r="89" spans="1:7" ht="18" customHeight="1" x14ac:dyDescent="0.25">
      <c r="A89" s="51" t="s">
        <v>59</v>
      </c>
      <c r="B89" s="52">
        <v>188.35</v>
      </c>
      <c r="C89" s="52">
        <v>188.35</v>
      </c>
      <c r="D89" s="52">
        <v>10</v>
      </c>
      <c r="E89" s="52">
        <v>188.35</v>
      </c>
      <c r="F89" s="61">
        <v>1</v>
      </c>
      <c r="G89" s="42">
        <f>(VLOOKUP(A89,Abastecimento_auxiliar!$C$4:$D$95,2,FALSE))*'Abastecimento (old)'!F89</f>
        <v>192.50360159345468</v>
      </c>
    </row>
    <row r="90" spans="1:7" ht="18" customHeight="1" x14ac:dyDescent="0.25">
      <c r="A90" s="51" t="s">
        <v>28</v>
      </c>
      <c r="B90" s="52">
        <v>491.37</v>
      </c>
      <c r="C90" s="52">
        <v>107.2</v>
      </c>
      <c r="D90" s="52">
        <v>10</v>
      </c>
      <c r="E90" s="52">
        <v>107.2</v>
      </c>
      <c r="F90" s="61">
        <v>0.21816553717158149</v>
      </c>
      <c r="G90" s="42">
        <f>(VLOOKUP(A90,Abastecimento_auxiliar!$C$4:$D$95,2,FALSE))*'Abastecimento (old)'!F90</f>
        <v>18.239827707716671</v>
      </c>
    </row>
    <row r="91" spans="1:7" ht="18" customHeight="1" x14ac:dyDescent="0.25">
      <c r="A91" s="51" t="s">
        <v>60</v>
      </c>
      <c r="B91" s="52">
        <v>76.430000000000007</v>
      </c>
      <c r="C91" s="52">
        <v>76.430000000000007</v>
      </c>
      <c r="D91" s="52">
        <v>10</v>
      </c>
      <c r="E91" s="52">
        <v>76.430000000000007</v>
      </c>
      <c r="F91" s="61">
        <v>1</v>
      </c>
      <c r="G91" s="42">
        <f>(VLOOKUP(A91,Abastecimento_auxiliar!$C$4:$D$95,2,FALSE))*'Abastecimento (old)'!F91</f>
        <v>1010.7951910609839</v>
      </c>
    </row>
    <row r="92" spans="1:7" ht="18" customHeight="1" x14ac:dyDescent="0.25">
      <c r="A92" s="51" t="s">
        <v>33</v>
      </c>
      <c r="B92" s="52">
        <v>844.22</v>
      </c>
      <c r="C92" s="52">
        <v>305.07</v>
      </c>
      <c r="D92" s="52">
        <v>10</v>
      </c>
      <c r="E92" s="52">
        <v>305.07</v>
      </c>
      <c r="F92" s="61">
        <v>0.36136315178507972</v>
      </c>
      <c r="G92" s="42">
        <f>(VLOOKUP(A92,Abastecimento_auxiliar!$C$4:$D$95,2,FALSE))*'Abastecimento (old)'!F92</f>
        <v>18.309250944249079</v>
      </c>
    </row>
    <row r="93" spans="1:7" ht="18" customHeight="1" x14ac:dyDescent="0.25">
      <c r="A93" s="51" t="s">
        <v>135</v>
      </c>
      <c r="B93" s="52">
        <v>1136</v>
      </c>
      <c r="C93" s="52">
        <v>450.32036099999999</v>
      </c>
      <c r="D93" s="52">
        <v>10</v>
      </c>
      <c r="E93" s="52">
        <v>450.32036099999999</v>
      </c>
      <c r="F93" s="61">
        <v>0.3964087684859155</v>
      </c>
      <c r="G93" s="42">
        <f>Abastecimento_auxiliar!D71*'Abastecimento (old)'!F93</f>
        <v>16034.892317439622</v>
      </c>
    </row>
    <row r="94" spans="1:7" ht="18" customHeight="1" x14ac:dyDescent="0.25">
      <c r="A94" s="51" t="s">
        <v>61</v>
      </c>
      <c r="B94" s="52">
        <v>265.04000000000002</v>
      </c>
      <c r="C94" s="52">
        <v>265.04000000000002</v>
      </c>
      <c r="D94" s="52">
        <v>10</v>
      </c>
      <c r="E94" s="52">
        <v>265.04000000000002</v>
      </c>
      <c r="F94" s="61">
        <v>1</v>
      </c>
      <c r="G94" s="42">
        <f>(VLOOKUP(A94,Abastecimento_auxiliar!$C$4:$D$95,2,FALSE))*'Abastecimento (old)'!F94</f>
        <v>419.88555092592594</v>
      </c>
    </row>
    <row r="95" spans="1:7" ht="18" customHeight="1" x14ac:dyDescent="0.25">
      <c r="A95" s="51" t="s">
        <v>50</v>
      </c>
      <c r="B95" s="52">
        <v>538.04596600000002</v>
      </c>
      <c r="C95" s="52">
        <v>10.65</v>
      </c>
      <c r="D95" s="52">
        <v>10</v>
      </c>
      <c r="E95" s="52">
        <v>10.65</v>
      </c>
      <c r="F95" s="61">
        <v>1.9793847873584836E-2</v>
      </c>
      <c r="G95" s="42">
        <f>(VLOOKUP(A95,Abastecimento_auxiliar!$C$4:$D$95,2,FALSE))*'Abastecimento (old)'!F95</f>
        <v>1.919151497387412</v>
      </c>
    </row>
    <row r="96" spans="1:7" x14ac:dyDescent="0.25">
      <c r="A96" s="338" t="s">
        <v>140</v>
      </c>
      <c r="B96" s="338"/>
      <c r="C96" s="338"/>
      <c r="D96" s="338"/>
      <c r="E96" s="338"/>
      <c r="F96" s="339"/>
      <c r="G96" s="29">
        <f>SUM(G2:G95)</f>
        <v>34514.560194509526</v>
      </c>
    </row>
  </sheetData>
  <autoFilter ref="A1:G95"/>
  <mergeCells count="1">
    <mergeCell ref="A96:F9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G13"/>
  <sheetViews>
    <sheetView zoomScale="70" zoomScaleNormal="70" workbookViewId="0">
      <selection activeCell="G4" sqref="G4:G12"/>
    </sheetView>
  </sheetViews>
  <sheetFormatPr defaultRowHeight="15" x14ac:dyDescent="0.25"/>
  <cols>
    <col min="1" max="1" width="8.140625" bestFit="1" customWidth="1"/>
    <col min="2" max="2" width="67.85546875" customWidth="1"/>
    <col min="3" max="3" width="28.5703125" bestFit="1" customWidth="1"/>
    <col min="4" max="4" width="14.85546875" bestFit="1" customWidth="1"/>
    <col min="5" max="5" width="16.28515625" bestFit="1" customWidth="1"/>
    <col min="6" max="6" width="20" bestFit="1" customWidth="1"/>
    <col min="7" max="7" width="16.7109375" bestFit="1" customWidth="1"/>
  </cols>
  <sheetData>
    <row r="1" spans="1:7" x14ac:dyDescent="0.25">
      <c r="A1" s="358" t="s">
        <v>65</v>
      </c>
      <c r="B1" s="358" t="s">
        <v>225</v>
      </c>
      <c r="C1" s="360" t="s">
        <v>264</v>
      </c>
      <c r="D1" s="360"/>
      <c r="E1" s="360"/>
      <c r="F1" s="360"/>
      <c r="G1" s="361"/>
    </row>
    <row r="2" spans="1:7" ht="30" x14ac:dyDescent="0.25">
      <c r="A2" s="359"/>
      <c r="B2" s="359"/>
      <c r="C2" s="174" t="s">
        <v>217</v>
      </c>
      <c r="D2" s="174" t="s">
        <v>215</v>
      </c>
      <c r="E2" s="174" t="s">
        <v>219</v>
      </c>
      <c r="F2" s="174" t="s">
        <v>221</v>
      </c>
      <c r="G2" s="174" t="s">
        <v>223</v>
      </c>
    </row>
    <row r="3" spans="1:7" s="2" customFormat="1" ht="29.25" customHeight="1" x14ac:dyDescent="0.25">
      <c r="A3" s="175">
        <v>1</v>
      </c>
      <c r="B3" s="176" t="s">
        <v>240</v>
      </c>
      <c r="C3" s="177" t="s">
        <v>151</v>
      </c>
      <c r="D3" s="177" t="s">
        <v>151</v>
      </c>
      <c r="E3" s="177" t="s">
        <v>151</v>
      </c>
      <c r="F3" s="177" t="s">
        <v>151</v>
      </c>
      <c r="G3" s="177" t="s">
        <v>151</v>
      </c>
    </row>
    <row r="4" spans="1:7" s="2" customFormat="1" ht="29.25" customHeight="1" x14ac:dyDescent="0.25">
      <c r="A4" s="175">
        <v>2</v>
      </c>
      <c r="B4" s="176" t="s">
        <v>243</v>
      </c>
      <c r="C4" s="178">
        <v>3923.4548694462228</v>
      </c>
      <c r="D4" s="178">
        <v>27561.94796388179</v>
      </c>
      <c r="E4" s="178">
        <v>295.3245309336404</v>
      </c>
      <c r="F4" s="178">
        <v>80.22</v>
      </c>
      <c r="G4" s="178"/>
    </row>
    <row r="5" spans="1:7" s="2" customFormat="1" ht="29.25" customHeight="1" x14ac:dyDescent="0.25">
      <c r="A5" s="175">
        <v>3</v>
      </c>
      <c r="B5" s="176" t="s">
        <v>245</v>
      </c>
      <c r="C5" s="178">
        <v>1378.4082654770214</v>
      </c>
      <c r="D5" s="178">
        <v>226.32520711355949</v>
      </c>
      <c r="E5" s="178">
        <v>41.483746071773538</v>
      </c>
      <c r="F5" s="178">
        <v>65.28</v>
      </c>
      <c r="G5" s="178"/>
    </row>
    <row r="6" spans="1:7" s="2" customFormat="1" ht="29.25" customHeight="1" x14ac:dyDescent="0.25">
      <c r="A6" s="175">
        <v>4</v>
      </c>
      <c r="B6" s="176" t="s">
        <v>247</v>
      </c>
      <c r="C6" s="178">
        <v>539.24260207180009</v>
      </c>
      <c r="D6" s="178">
        <v>48.417830377527658</v>
      </c>
      <c r="E6" s="178">
        <v>133.81238614042786</v>
      </c>
      <c r="F6" s="178">
        <v>59.88</v>
      </c>
      <c r="G6" s="178"/>
    </row>
    <row r="7" spans="1:7" s="2" customFormat="1" ht="29.25" customHeight="1" x14ac:dyDescent="0.25">
      <c r="A7" s="175">
        <v>5</v>
      </c>
      <c r="B7" s="176" t="s">
        <v>249</v>
      </c>
      <c r="C7" s="178">
        <v>1496.2792853108613</v>
      </c>
      <c r="D7" s="178">
        <v>936.9914705598917</v>
      </c>
      <c r="E7" s="178">
        <v>50.527557006625564</v>
      </c>
      <c r="F7" s="178">
        <v>98.29</v>
      </c>
      <c r="G7" s="178"/>
    </row>
    <row r="8" spans="1:7" s="2" customFormat="1" ht="29.25" customHeight="1" x14ac:dyDescent="0.25">
      <c r="A8" s="175">
        <v>6</v>
      </c>
      <c r="B8" s="176" t="s">
        <v>251</v>
      </c>
      <c r="C8" s="178">
        <v>6.612214462217179</v>
      </c>
      <c r="D8" s="178">
        <v>49.050631006161915</v>
      </c>
      <c r="E8" s="178">
        <v>47.577737294374344</v>
      </c>
      <c r="F8" s="178">
        <v>19.059999999999999</v>
      </c>
      <c r="G8" s="178"/>
    </row>
    <row r="9" spans="1:7" s="2" customFormat="1" ht="29.25" customHeight="1" x14ac:dyDescent="0.25">
      <c r="A9" s="175">
        <v>7</v>
      </c>
      <c r="B9" s="176" t="s">
        <v>253</v>
      </c>
      <c r="C9" s="178">
        <v>397.51408142520847</v>
      </c>
      <c r="D9" s="178">
        <v>199.29214734709342</v>
      </c>
      <c r="E9" s="178">
        <v>0</v>
      </c>
      <c r="F9" s="178">
        <v>54.88</v>
      </c>
      <c r="G9" s="178"/>
    </row>
    <row r="10" spans="1:7" s="2" customFormat="1" ht="29.25" customHeight="1" x14ac:dyDescent="0.25">
      <c r="A10" s="175">
        <v>8</v>
      </c>
      <c r="B10" s="176" t="s">
        <v>255</v>
      </c>
      <c r="C10" s="178">
        <v>1929.7190899256393</v>
      </c>
      <c r="D10" s="178">
        <v>2116.895470046406</v>
      </c>
      <c r="E10" s="178">
        <v>1711.3712104786453</v>
      </c>
      <c r="F10" s="178">
        <v>206.39</v>
      </c>
      <c r="G10" s="178"/>
    </row>
    <row r="11" spans="1:7" s="2" customFormat="1" ht="29.25" customHeight="1" x14ac:dyDescent="0.25">
      <c r="A11" s="175">
        <v>9</v>
      </c>
      <c r="B11" s="176" t="s">
        <v>257</v>
      </c>
      <c r="C11" s="178">
        <v>2829.1287000731222</v>
      </c>
      <c r="D11" s="178">
        <v>49.050631006161915</v>
      </c>
      <c r="E11" s="178">
        <v>47.577737294374344</v>
      </c>
      <c r="F11" s="178">
        <v>46.5</v>
      </c>
      <c r="G11" s="178"/>
    </row>
    <row r="12" spans="1:7" s="2" customFormat="1" ht="29.25" customHeight="1" x14ac:dyDescent="0.25">
      <c r="A12" s="175">
        <v>10</v>
      </c>
      <c r="B12" s="176" t="s">
        <v>259</v>
      </c>
      <c r="C12" s="178">
        <v>64570.91683518525</v>
      </c>
      <c r="D12" s="178">
        <v>59018.894455997208</v>
      </c>
      <c r="E12" s="178">
        <v>24.601583300151884</v>
      </c>
      <c r="F12" s="178">
        <v>87.289999999999992</v>
      </c>
      <c r="G12" s="178"/>
    </row>
    <row r="13" spans="1:7" x14ac:dyDescent="0.25">
      <c r="A13" s="337" t="s">
        <v>149</v>
      </c>
      <c r="B13" s="339"/>
      <c r="C13" s="173">
        <v>77071.275943377346</v>
      </c>
      <c r="D13" s="173">
        <v>90206.865807335795</v>
      </c>
      <c r="E13" s="173">
        <v>2352.2764885200136</v>
      </c>
      <c r="F13" s="173">
        <v>717.79</v>
      </c>
      <c r="G13" s="173">
        <v>0</v>
      </c>
    </row>
  </sheetData>
  <mergeCells count="4">
    <mergeCell ref="A1:A2"/>
    <mergeCell ref="B1:B2"/>
    <mergeCell ref="C1:G1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B2:Q30"/>
  <sheetViews>
    <sheetView view="pageBreakPreview" zoomScale="60" zoomScaleNormal="100" workbookViewId="0">
      <selection activeCell="B4" sqref="B4"/>
    </sheetView>
  </sheetViews>
  <sheetFormatPr defaultRowHeight="14.25" x14ac:dyDescent="0.2"/>
  <cols>
    <col min="1" max="1" width="3.140625" style="190" customWidth="1"/>
    <col min="2" max="2" width="16.7109375" style="190" customWidth="1"/>
    <col min="3" max="3" width="16.140625" style="190" customWidth="1"/>
    <col min="4" max="15" width="9.140625" style="190"/>
    <col min="16" max="16" width="10.5703125" style="190" customWidth="1"/>
    <col min="17" max="17" width="17.7109375" style="190" customWidth="1"/>
    <col min="18" max="16384" width="9.140625" style="190"/>
  </cols>
  <sheetData>
    <row r="2" spans="2:17" s="194" customFormat="1" ht="15.75" x14ac:dyDescent="0.25">
      <c r="B2" s="313" t="s">
        <v>486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</row>
    <row r="4" spans="2:17" ht="24.75" customHeight="1" x14ac:dyDescent="0.2">
      <c r="B4" s="191" t="s">
        <v>335</v>
      </c>
      <c r="C4" s="191" t="s">
        <v>350</v>
      </c>
      <c r="D4" s="191" t="s">
        <v>336</v>
      </c>
      <c r="E4" s="191" t="s">
        <v>337</v>
      </c>
      <c r="F4" s="191" t="s">
        <v>338</v>
      </c>
      <c r="G4" s="191" t="s">
        <v>339</v>
      </c>
      <c r="H4" s="191" t="s">
        <v>340</v>
      </c>
      <c r="I4" s="191" t="s">
        <v>341</v>
      </c>
      <c r="J4" s="191" t="s">
        <v>342</v>
      </c>
      <c r="K4" s="191" t="s">
        <v>343</v>
      </c>
      <c r="L4" s="191" t="s">
        <v>344</v>
      </c>
      <c r="M4" s="191" t="s">
        <v>345</v>
      </c>
      <c r="N4" s="191" t="s">
        <v>346</v>
      </c>
      <c r="O4" s="191" t="s">
        <v>347</v>
      </c>
      <c r="P4" s="191" t="s">
        <v>348</v>
      </c>
      <c r="Q4" s="191" t="s">
        <v>349</v>
      </c>
    </row>
    <row r="5" spans="2:17" ht="18.75" customHeight="1" x14ac:dyDescent="0.2">
      <c r="B5" s="192" t="s">
        <v>8</v>
      </c>
      <c r="C5" s="294">
        <v>340</v>
      </c>
      <c r="D5" s="292">
        <v>154.69</v>
      </c>
      <c r="E5" s="292">
        <v>132.16</v>
      </c>
      <c r="F5" s="292">
        <v>133.29999999999998</v>
      </c>
      <c r="G5" s="292">
        <v>102</v>
      </c>
      <c r="H5" s="292">
        <v>88.039999999999992</v>
      </c>
      <c r="I5" s="292">
        <v>75.3</v>
      </c>
      <c r="J5" s="292">
        <v>80.91</v>
      </c>
      <c r="K5" s="292">
        <v>103.53999999999999</v>
      </c>
      <c r="L5" s="292">
        <v>111.60000000000001</v>
      </c>
      <c r="M5" s="292">
        <v>127.41000000000001</v>
      </c>
      <c r="N5" s="292">
        <v>130.80000000000001</v>
      </c>
      <c r="O5" s="292">
        <v>131.75</v>
      </c>
      <c r="P5" s="293">
        <f>AVERAGE(D5:O5)</f>
        <v>114.29166666666664</v>
      </c>
      <c r="Q5" s="292">
        <f>SUM(D5:O5)</f>
        <v>1371.4999999999998</v>
      </c>
    </row>
    <row r="6" spans="2:17" ht="18.75" customHeight="1" x14ac:dyDescent="0.2">
      <c r="B6" s="192" t="s">
        <v>15</v>
      </c>
      <c r="C6" s="294">
        <v>124</v>
      </c>
      <c r="D6" s="292">
        <v>149.72999999999999</v>
      </c>
      <c r="E6" s="292">
        <v>137.48000000000002</v>
      </c>
      <c r="F6" s="292">
        <v>132.36999999999998</v>
      </c>
      <c r="G6" s="292">
        <v>101.10000000000001</v>
      </c>
      <c r="H6" s="292">
        <v>81.22</v>
      </c>
      <c r="I6" s="292">
        <v>67.2</v>
      </c>
      <c r="J6" s="292">
        <v>71.61</v>
      </c>
      <c r="K6" s="292">
        <v>91.45</v>
      </c>
      <c r="L6" s="292">
        <v>102.9</v>
      </c>
      <c r="M6" s="292">
        <v>118.42</v>
      </c>
      <c r="N6" s="292">
        <v>127.5</v>
      </c>
      <c r="O6" s="292">
        <v>132.99</v>
      </c>
      <c r="P6" s="293">
        <f t="shared" ref="P6:P11" si="0">AVERAGE(D6:O6)</f>
        <v>109.49750000000002</v>
      </c>
      <c r="Q6" s="292">
        <f t="shared" ref="Q6:Q11" si="1">SUM(D6:O6)</f>
        <v>1313.9700000000003</v>
      </c>
    </row>
    <row r="7" spans="2:17" ht="18.75" customHeight="1" x14ac:dyDescent="0.2">
      <c r="B7" s="192" t="s">
        <v>50</v>
      </c>
      <c r="C7" s="294">
        <v>437</v>
      </c>
      <c r="D7" s="292">
        <v>132.68</v>
      </c>
      <c r="E7" s="292">
        <v>123.75999999999999</v>
      </c>
      <c r="F7" s="292">
        <v>119.35000000000001</v>
      </c>
      <c r="G7" s="292">
        <v>89.7</v>
      </c>
      <c r="H7" s="292">
        <v>75.02</v>
      </c>
      <c r="I7" s="292">
        <v>63.3</v>
      </c>
      <c r="J7" s="292">
        <v>70.37</v>
      </c>
      <c r="K7" s="292">
        <v>88.66</v>
      </c>
      <c r="L7" s="292">
        <v>97.2</v>
      </c>
      <c r="M7" s="292">
        <v>110.05</v>
      </c>
      <c r="N7" s="292">
        <v>115.8</v>
      </c>
      <c r="O7" s="292">
        <v>123.38</v>
      </c>
      <c r="P7" s="293">
        <f t="shared" si="0"/>
        <v>100.77249999999999</v>
      </c>
      <c r="Q7" s="292">
        <f t="shared" si="1"/>
        <v>1209.27</v>
      </c>
    </row>
    <row r="8" spans="2:17" ht="18.75" customHeight="1" x14ac:dyDescent="0.2">
      <c r="B8" s="192" t="s">
        <v>32</v>
      </c>
      <c r="C8" s="294">
        <v>440</v>
      </c>
      <c r="D8" s="292">
        <v>131.75</v>
      </c>
      <c r="E8" s="292">
        <v>116.20000000000002</v>
      </c>
      <c r="F8" s="292">
        <v>115.63</v>
      </c>
      <c r="G8" s="292">
        <v>89.4</v>
      </c>
      <c r="H8" s="292">
        <v>74.710000000000008</v>
      </c>
      <c r="I8" s="292">
        <v>60.3</v>
      </c>
      <c r="J8" s="292">
        <v>69.13</v>
      </c>
      <c r="K8" s="292">
        <v>87.73</v>
      </c>
      <c r="L8" s="292">
        <v>102</v>
      </c>
      <c r="M8" s="292">
        <v>114.7</v>
      </c>
      <c r="N8" s="292">
        <v>120.9</v>
      </c>
      <c r="O8" s="292">
        <v>123.69000000000001</v>
      </c>
      <c r="P8" s="293">
        <f t="shared" si="0"/>
        <v>100.51166666666667</v>
      </c>
      <c r="Q8" s="292">
        <f t="shared" si="1"/>
        <v>1206.1400000000001</v>
      </c>
    </row>
    <row r="9" spans="2:17" ht="18.75" customHeight="1" x14ac:dyDescent="0.2">
      <c r="B9" s="192" t="s">
        <v>10</v>
      </c>
      <c r="C9" s="294">
        <v>506</v>
      </c>
      <c r="D9" s="292">
        <v>129.89000000000001</v>
      </c>
      <c r="E9" s="292">
        <v>117.60000000000001</v>
      </c>
      <c r="F9" s="292">
        <v>114.08</v>
      </c>
      <c r="G9" s="292">
        <v>83.7</v>
      </c>
      <c r="H9" s="292">
        <v>67.27</v>
      </c>
      <c r="I9" s="292">
        <v>54.300000000000004</v>
      </c>
      <c r="J9" s="292">
        <v>59.21</v>
      </c>
      <c r="K9" s="292">
        <v>76.88</v>
      </c>
      <c r="L9" s="292">
        <v>81.3</v>
      </c>
      <c r="M9" s="292">
        <v>95.48</v>
      </c>
      <c r="N9" s="292">
        <v>106.8</v>
      </c>
      <c r="O9" s="292">
        <v>111.91</v>
      </c>
      <c r="P9" s="293">
        <f t="shared" si="0"/>
        <v>91.534999999999982</v>
      </c>
      <c r="Q9" s="292">
        <f t="shared" si="1"/>
        <v>1098.4199999999998</v>
      </c>
    </row>
    <row r="10" spans="2:17" ht="18.75" customHeight="1" x14ac:dyDescent="0.2">
      <c r="B10" s="192" t="s">
        <v>28</v>
      </c>
      <c r="C10" s="294">
        <v>388</v>
      </c>
      <c r="D10" s="292">
        <v>124.30999999999999</v>
      </c>
      <c r="E10" s="292">
        <v>115.91999999999999</v>
      </c>
      <c r="F10" s="292">
        <v>109.12</v>
      </c>
      <c r="G10" s="292">
        <v>82.5</v>
      </c>
      <c r="H10" s="292">
        <v>66.03</v>
      </c>
      <c r="I10" s="292">
        <v>53.4</v>
      </c>
      <c r="J10" s="292">
        <v>58.589999999999996</v>
      </c>
      <c r="K10" s="292">
        <v>71.61</v>
      </c>
      <c r="L10" s="292">
        <v>82.8</v>
      </c>
      <c r="M10" s="292">
        <v>99.820000000000007</v>
      </c>
      <c r="N10" s="292">
        <v>106.8</v>
      </c>
      <c r="O10" s="292">
        <v>115.94000000000001</v>
      </c>
      <c r="P10" s="293">
        <f t="shared" si="0"/>
        <v>90.57</v>
      </c>
      <c r="Q10" s="292">
        <f t="shared" si="1"/>
        <v>1086.8399999999999</v>
      </c>
    </row>
    <row r="11" spans="2:17" ht="18.75" customHeight="1" x14ac:dyDescent="0.2">
      <c r="B11" s="192" t="s">
        <v>23</v>
      </c>
      <c r="C11" s="294">
        <v>856</v>
      </c>
      <c r="D11" s="292">
        <v>117.49</v>
      </c>
      <c r="E11" s="292">
        <v>105.28</v>
      </c>
      <c r="F11" s="292">
        <v>102.61</v>
      </c>
      <c r="G11" s="292">
        <v>82.8</v>
      </c>
      <c r="H11" s="292">
        <v>66.960000000000008</v>
      </c>
      <c r="I11" s="292">
        <v>55.5</v>
      </c>
      <c r="J11" s="292">
        <v>58.279999999999994</v>
      </c>
      <c r="K11" s="292">
        <v>75.95</v>
      </c>
      <c r="L11" s="292">
        <v>81.900000000000006</v>
      </c>
      <c r="M11" s="292">
        <v>98.89</v>
      </c>
      <c r="N11" s="292">
        <v>109.80000000000001</v>
      </c>
      <c r="O11" s="292">
        <v>110.98</v>
      </c>
      <c r="P11" s="293">
        <f t="shared" si="0"/>
        <v>88.87</v>
      </c>
      <c r="Q11" s="292">
        <f t="shared" si="1"/>
        <v>1066.44</v>
      </c>
    </row>
    <row r="12" spans="2:17" x14ac:dyDescent="0.2"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</row>
    <row r="14" spans="2:17" ht="15" x14ac:dyDescent="0.25"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</row>
    <row r="15" spans="2:17" x14ac:dyDescent="0.2"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</row>
    <row r="16" spans="2:17" x14ac:dyDescent="0.2"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</row>
    <row r="17" spans="4:15" x14ac:dyDescent="0.2"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</row>
    <row r="18" spans="4:15" x14ac:dyDescent="0.2"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</row>
    <row r="19" spans="4:15" x14ac:dyDescent="0.2">
      <c r="D19" s="197"/>
      <c r="E19" s="193"/>
      <c r="F19" s="197"/>
      <c r="G19" s="197"/>
      <c r="H19" s="197"/>
      <c r="I19" s="197"/>
      <c r="J19" s="197"/>
      <c r="K19" s="197"/>
      <c r="L19" s="197"/>
      <c r="M19" s="197"/>
      <c r="N19" s="197"/>
      <c r="O19" s="197"/>
    </row>
    <row r="20" spans="4:15" x14ac:dyDescent="0.2"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</row>
    <row r="21" spans="4:15" x14ac:dyDescent="0.2"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</row>
    <row r="22" spans="4:15" x14ac:dyDescent="0.2"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</row>
    <row r="23" spans="4:15" x14ac:dyDescent="0.2"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</row>
    <row r="24" spans="4:15" x14ac:dyDescent="0.2"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</row>
    <row r="25" spans="4:15" x14ac:dyDescent="0.2"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</row>
    <row r="26" spans="4:15" x14ac:dyDescent="0.2"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</row>
    <row r="27" spans="4:15" x14ac:dyDescent="0.2"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</row>
    <row r="28" spans="4:15" x14ac:dyDescent="0.2"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</row>
    <row r="29" spans="4:15" x14ac:dyDescent="0.2"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</row>
    <row r="30" spans="4:15" x14ac:dyDescent="0.2"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</row>
  </sheetData>
  <mergeCells count="1">
    <mergeCell ref="B2:Q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E59"/>
  <sheetViews>
    <sheetView view="pageBreakPreview" zoomScale="60" zoomScaleNormal="100" workbookViewId="0">
      <selection activeCell="G21" sqref="G21"/>
    </sheetView>
  </sheetViews>
  <sheetFormatPr defaultRowHeight="15" x14ac:dyDescent="0.25"/>
  <cols>
    <col min="1" max="1" width="30.42578125" style="190" customWidth="1"/>
    <col min="2" max="2" width="54.7109375" style="190" customWidth="1"/>
    <col min="3" max="16384" width="9.140625" style="66"/>
  </cols>
  <sheetData>
    <row r="1" spans="1:5" s="198" customFormat="1" ht="37.5" customHeight="1" x14ac:dyDescent="0.25">
      <c r="A1" s="314" t="s">
        <v>351</v>
      </c>
      <c r="B1" s="314"/>
    </row>
    <row r="2" spans="1:5" s="198" customFormat="1" x14ac:dyDescent="0.25">
      <c r="A2" s="199"/>
      <c r="B2" s="199"/>
    </row>
    <row r="3" spans="1:5" s="200" customFormat="1" ht="26.25" customHeight="1" x14ac:dyDescent="0.25">
      <c r="A3" s="191" t="s">
        <v>352</v>
      </c>
      <c r="B3" s="191" t="s">
        <v>353</v>
      </c>
    </row>
    <row r="4" spans="1:5" s="201" customFormat="1" x14ac:dyDescent="0.25">
      <c r="A4" s="296" t="s">
        <v>8</v>
      </c>
      <c r="B4" s="297" t="s">
        <v>8</v>
      </c>
    </row>
    <row r="5" spans="1:5" s="201" customFormat="1" ht="15.75" customHeight="1" x14ac:dyDescent="0.25">
      <c r="A5" s="315" t="s">
        <v>15</v>
      </c>
      <c r="B5" s="297" t="s">
        <v>42</v>
      </c>
      <c r="C5" s="202"/>
      <c r="E5" s="193"/>
    </row>
    <row r="6" spans="1:5" s="201" customFormat="1" ht="15.75" customHeight="1" x14ac:dyDescent="0.25">
      <c r="A6" s="315"/>
      <c r="B6" s="296" t="s">
        <v>15</v>
      </c>
      <c r="C6" s="202"/>
    </row>
    <row r="7" spans="1:5" s="201" customFormat="1" ht="15.75" customHeight="1" x14ac:dyDescent="0.25">
      <c r="A7" s="315"/>
      <c r="B7" s="297" t="s">
        <v>52</v>
      </c>
      <c r="C7" s="202"/>
    </row>
    <row r="8" spans="1:5" s="201" customFormat="1" ht="15.75" customHeight="1" x14ac:dyDescent="0.25">
      <c r="A8" s="315"/>
      <c r="B8" s="297" t="s">
        <v>4</v>
      </c>
      <c r="C8" s="202"/>
    </row>
    <row r="9" spans="1:5" s="201" customFormat="1" ht="15.75" customHeight="1" x14ac:dyDescent="0.25">
      <c r="A9" s="315"/>
      <c r="B9" s="297" t="s">
        <v>5</v>
      </c>
      <c r="C9" s="202"/>
    </row>
    <row r="10" spans="1:5" s="201" customFormat="1" ht="15.75" customHeight="1" x14ac:dyDescent="0.25">
      <c r="A10" s="315"/>
      <c r="B10" s="297" t="s">
        <v>53</v>
      </c>
      <c r="C10" s="202"/>
    </row>
    <row r="11" spans="1:5" s="201" customFormat="1" ht="15.75" customHeight="1" x14ac:dyDescent="0.25">
      <c r="A11" s="315"/>
      <c r="B11" s="297" t="s">
        <v>7</v>
      </c>
      <c r="C11" s="202"/>
    </row>
    <row r="12" spans="1:5" s="201" customFormat="1" ht="15.75" customHeight="1" x14ac:dyDescent="0.25">
      <c r="A12" s="315"/>
      <c r="B12" s="297" t="s">
        <v>13</v>
      </c>
      <c r="C12" s="202"/>
    </row>
    <row r="13" spans="1:5" s="201" customFormat="1" ht="15.75" customHeight="1" x14ac:dyDescent="0.25">
      <c r="A13" s="315"/>
      <c r="B13" s="297" t="s">
        <v>14</v>
      </c>
      <c r="C13" s="202"/>
    </row>
    <row r="14" spans="1:5" s="201" customFormat="1" ht="15.75" customHeight="1" x14ac:dyDescent="0.25">
      <c r="A14" s="315"/>
      <c r="B14" s="297" t="s">
        <v>21</v>
      </c>
      <c r="C14" s="202"/>
    </row>
    <row r="15" spans="1:5" s="201" customFormat="1" ht="15.75" customHeight="1" x14ac:dyDescent="0.25">
      <c r="A15" s="315"/>
      <c r="B15" s="297" t="s">
        <v>54</v>
      </c>
      <c r="C15" s="202"/>
    </row>
    <row r="16" spans="1:5" s="201" customFormat="1" ht="15.75" customHeight="1" x14ac:dyDescent="0.25">
      <c r="A16" s="315"/>
      <c r="B16" s="297" t="s">
        <v>36</v>
      </c>
      <c r="C16" s="202"/>
    </row>
    <row r="17" spans="1:3" s="201" customFormat="1" ht="15.75" customHeight="1" x14ac:dyDescent="0.25">
      <c r="A17" s="315"/>
      <c r="B17" s="297" t="s">
        <v>38</v>
      </c>
      <c r="C17" s="202"/>
    </row>
    <row r="18" spans="1:3" s="201" customFormat="1" ht="15.75" customHeight="1" x14ac:dyDescent="0.25">
      <c r="A18" s="315"/>
      <c r="B18" s="297" t="s">
        <v>39</v>
      </c>
      <c r="C18" s="202"/>
    </row>
    <row r="19" spans="1:3" s="201" customFormat="1" ht="15.75" customHeight="1" x14ac:dyDescent="0.25">
      <c r="A19" s="316" t="s">
        <v>32</v>
      </c>
      <c r="B19" s="297" t="s">
        <v>12</v>
      </c>
      <c r="C19" s="202"/>
    </row>
    <row r="20" spans="1:3" s="201" customFormat="1" ht="15.75" customHeight="1" x14ac:dyDescent="0.25">
      <c r="A20" s="316"/>
      <c r="B20" s="297" t="s">
        <v>19</v>
      </c>
      <c r="C20" s="202"/>
    </row>
    <row r="21" spans="1:3" s="201" customFormat="1" ht="15.75" customHeight="1" x14ac:dyDescent="0.25">
      <c r="A21" s="316"/>
      <c r="B21" s="297" t="s">
        <v>17</v>
      </c>
      <c r="C21" s="202"/>
    </row>
    <row r="22" spans="1:3" s="201" customFormat="1" ht="15.75" customHeight="1" x14ac:dyDescent="0.25">
      <c r="A22" s="316"/>
      <c r="B22" s="297" t="s">
        <v>22</v>
      </c>
      <c r="C22" s="202"/>
    </row>
    <row r="23" spans="1:3" s="201" customFormat="1" ht="15.75" customHeight="1" x14ac:dyDescent="0.25">
      <c r="A23" s="316"/>
      <c r="B23" s="297" t="s">
        <v>29</v>
      </c>
      <c r="C23" s="202"/>
    </row>
    <row r="24" spans="1:3" s="201" customFormat="1" ht="15.75" customHeight="1" x14ac:dyDescent="0.25">
      <c r="A24" s="316"/>
      <c r="B24" s="297" t="s">
        <v>37</v>
      </c>
      <c r="C24" s="202"/>
    </row>
    <row r="25" spans="1:3" s="201" customFormat="1" ht="15.75" customHeight="1" x14ac:dyDescent="0.25">
      <c r="A25" s="316"/>
      <c r="B25" s="297" t="s">
        <v>40</v>
      </c>
      <c r="C25" s="202"/>
    </row>
    <row r="26" spans="1:3" s="201" customFormat="1" ht="15.75" customHeight="1" x14ac:dyDescent="0.25">
      <c r="A26" s="316"/>
      <c r="B26" s="297" t="s">
        <v>9</v>
      </c>
      <c r="C26" s="202"/>
    </row>
    <row r="27" spans="1:3" s="201" customFormat="1" ht="15.75" customHeight="1" x14ac:dyDescent="0.25">
      <c r="A27" s="316"/>
      <c r="B27" s="297" t="s">
        <v>24</v>
      </c>
      <c r="C27" s="202"/>
    </row>
    <row r="28" spans="1:3" s="201" customFormat="1" ht="15.75" customHeight="1" x14ac:dyDescent="0.25">
      <c r="A28" s="316"/>
      <c r="B28" s="297" t="s">
        <v>25</v>
      </c>
      <c r="C28" s="202"/>
    </row>
    <row r="29" spans="1:3" s="201" customFormat="1" ht="15.75" customHeight="1" x14ac:dyDescent="0.25">
      <c r="A29" s="316"/>
      <c r="B29" s="297" t="s">
        <v>47</v>
      </c>
      <c r="C29" s="202"/>
    </row>
    <row r="30" spans="1:3" s="201" customFormat="1" ht="15.75" customHeight="1" x14ac:dyDescent="0.25">
      <c r="A30" s="316"/>
      <c r="B30" s="296" t="s">
        <v>32</v>
      </c>
      <c r="C30" s="202"/>
    </row>
    <row r="31" spans="1:3" s="201" customFormat="1" ht="15.75" customHeight="1" x14ac:dyDescent="0.25">
      <c r="A31" s="316"/>
      <c r="B31" s="297" t="s">
        <v>0</v>
      </c>
      <c r="C31" s="202"/>
    </row>
    <row r="32" spans="1:3" s="201" customFormat="1" ht="15.75" customHeight="1" x14ac:dyDescent="0.25">
      <c r="A32" s="316"/>
      <c r="B32" s="297" t="s">
        <v>30</v>
      </c>
      <c r="C32" s="202"/>
    </row>
    <row r="33" spans="1:3" s="201" customFormat="1" ht="15.75" customHeight="1" x14ac:dyDescent="0.25">
      <c r="A33" s="296" t="s">
        <v>50</v>
      </c>
      <c r="B33" s="297" t="s">
        <v>50</v>
      </c>
    </row>
    <row r="34" spans="1:3" s="201" customFormat="1" ht="15.75" customHeight="1" x14ac:dyDescent="0.25">
      <c r="A34" s="316" t="s">
        <v>10</v>
      </c>
      <c r="B34" s="297" t="s">
        <v>11</v>
      </c>
      <c r="C34" s="202"/>
    </row>
    <row r="35" spans="1:3" s="201" customFormat="1" ht="15.75" customHeight="1" x14ac:dyDescent="0.25">
      <c r="A35" s="316"/>
      <c r="B35" s="297" t="s">
        <v>43</v>
      </c>
      <c r="C35" s="202"/>
    </row>
    <row r="36" spans="1:3" s="201" customFormat="1" ht="15.75" customHeight="1" x14ac:dyDescent="0.25">
      <c r="A36" s="316"/>
      <c r="B36" s="297" t="s">
        <v>55</v>
      </c>
      <c r="C36" s="202"/>
    </row>
    <row r="37" spans="1:3" s="201" customFormat="1" ht="15.75" customHeight="1" x14ac:dyDescent="0.25">
      <c r="A37" s="316"/>
      <c r="B37" s="297" t="s">
        <v>20</v>
      </c>
      <c r="C37" s="202"/>
    </row>
    <row r="38" spans="1:3" s="201" customFormat="1" ht="15.75" customHeight="1" x14ac:dyDescent="0.25">
      <c r="A38" s="316"/>
      <c r="B38" s="297" t="s">
        <v>33</v>
      </c>
      <c r="C38" s="202"/>
    </row>
    <row r="39" spans="1:3" s="201" customFormat="1" ht="15.75" customHeight="1" x14ac:dyDescent="0.25">
      <c r="A39" s="316"/>
      <c r="B39" s="296" t="s">
        <v>10</v>
      </c>
      <c r="C39" s="202"/>
    </row>
    <row r="40" spans="1:3" s="201" customFormat="1" ht="15.75" customHeight="1" x14ac:dyDescent="0.25">
      <c r="A40" s="316"/>
      <c r="B40" s="297" t="s">
        <v>6</v>
      </c>
      <c r="C40" s="202"/>
    </row>
    <row r="41" spans="1:3" s="201" customFormat="1" ht="15.75" customHeight="1" x14ac:dyDescent="0.25">
      <c r="A41" s="316"/>
      <c r="B41" s="297" t="s">
        <v>18</v>
      </c>
      <c r="C41" s="202"/>
    </row>
    <row r="42" spans="1:3" s="201" customFormat="1" ht="15.75" customHeight="1" x14ac:dyDescent="0.25">
      <c r="A42" s="316"/>
      <c r="B42" s="297" t="s">
        <v>35</v>
      </c>
      <c r="C42" s="202"/>
    </row>
    <row r="43" spans="1:3" s="201" customFormat="1" ht="15.75" customHeight="1" x14ac:dyDescent="0.25">
      <c r="A43" s="316"/>
      <c r="B43" s="297" t="s">
        <v>1</v>
      </c>
      <c r="C43" s="202"/>
    </row>
    <row r="44" spans="1:3" s="201" customFormat="1" ht="15.75" customHeight="1" x14ac:dyDescent="0.25">
      <c r="A44" s="316"/>
      <c r="B44" s="297" t="s">
        <v>2</v>
      </c>
      <c r="C44" s="202"/>
    </row>
    <row r="45" spans="1:3" s="201" customFormat="1" ht="15.75" customHeight="1" x14ac:dyDescent="0.25">
      <c r="A45" s="316"/>
      <c r="B45" s="297" t="s">
        <v>27</v>
      </c>
      <c r="C45" s="202"/>
    </row>
    <row r="46" spans="1:3" s="201" customFormat="1" ht="15.75" customHeight="1" x14ac:dyDescent="0.25">
      <c r="A46" s="316"/>
      <c r="B46" s="297" t="s">
        <v>31</v>
      </c>
      <c r="C46" s="202"/>
    </row>
    <row r="47" spans="1:3" s="201" customFormat="1" ht="15.75" customHeight="1" x14ac:dyDescent="0.25">
      <c r="A47" s="316"/>
      <c r="B47" s="297" t="s">
        <v>34</v>
      </c>
      <c r="C47" s="202"/>
    </row>
    <row r="48" spans="1:3" s="201" customFormat="1" ht="15.75" customHeight="1" x14ac:dyDescent="0.25">
      <c r="A48" s="316"/>
      <c r="B48" s="297" t="s">
        <v>48</v>
      </c>
      <c r="C48" s="202"/>
    </row>
    <row r="49" spans="1:3" s="201" customFormat="1" ht="15.75" customHeight="1" x14ac:dyDescent="0.25">
      <c r="A49" s="316"/>
      <c r="B49" s="297" t="s">
        <v>51</v>
      </c>
      <c r="C49" s="202"/>
    </row>
    <row r="50" spans="1:3" s="201" customFormat="1" ht="15.75" customHeight="1" x14ac:dyDescent="0.25">
      <c r="A50" s="316"/>
      <c r="B50" s="297" t="s">
        <v>46</v>
      </c>
      <c r="C50" s="202"/>
    </row>
    <row r="51" spans="1:3" s="201" customFormat="1" ht="15.75" customHeight="1" x14ac:dyDescent="0.25">
      <c r="A51" s="316"/>
      <c r="B51" s="297" t="s">
        <v>49</v>
      </c>
      <c r="C51" s="202"/>
    </row>
    <row r="52" spans="1:3" s="201" customFormat="1" ht="15.75" customHeight="1" x14ac:dyDescent="0.25">
      <c r="A52" s="298" t="s">
        <v>28</v>
      </c>
      <c r="B52" s="296" t="s">
        <v>28</v>
      </c>
      <c r="C52" s="202"/>
    </row>
    <row r="53" spans="1:3" s="201" customFormat="1" ht="15.75" customHeight="1" x14ac:dyDescent="0.25">
      <c r="A53" s="316" t="s">
        <v>23</v>
      </c>
      <c r="B53" s="297" t="s">
        <v>44</v>
      </c>
      <c r="C53" s="202"/>
    </row>
    <row r="54" spans="1:3" s="201" customFormat="1" ht="15.75" customHeight="1" x14ac:dyDescent="0.25">
      <c r="A54" s="316"/>
      <c r="B54" s="297" t="s">
        <v>16</v>
      </c>
      <c r="C54" s="202"/>
    </row>
    <row r="55" spans="1:3" s="201" customFormat="1" ht="15.75" customHeight="1" x14ac:dyDescent="0.25">
      <c r="A55" s="316"/>
      <c r="B55" s="296" t="s">
        <v>23</v>
      </c>
      <c r="C55" s="202"/>
    </row>
    <row r="56" spans="1:3" s="201" customFormat="1" ht="15.75" customHeight="1" x14ac:dyDescent="0.25">
      <c r="A56" s="316"/>
      <c r="B56" s="297" t="s">
        <v>3</v>
      </c>
      <c r="C56" s="202"/>
    </row>
    <row r="57" spans="1:3" s="201" customFormat="1" ht="15.75" customHeight="1" x14ac:dyDescent="0.25">
      <c r="A57" s="316"/>
      <c r="B57" s="297" t="s">
        <v>26</v>
      </c>
      <c r="C57" s="202"/>
    </row>
    <row r="58" spans="1:3" s="201" customFormat="1" ht="15.75" customHeight="1" x14ac:dyDescent="0.25">
      <c r="A58" s="316"/>
      <c r="B58" s="297" t="s">
        <v>41</v>
      </c>
      <c r="C58" s="202"/>
    </row>
    <row r="59" spans="1:3" s="201" customFormat="1" ht="15.75" customHeight="1" x14ac:dyDescent="0.25">
      <c r="A59" s="316"/>
      <c r="B59" s="297" t="s">
        <v>45</v>
      </c>
      <c r="C59" s="202"/>
    </row>
  </sheetData>
  <mergeCells count="5">
    <mergeCell ref="A1:B1"/>
    <mergeCell ref="A5:A18"/>
    <mergeCell ref="A19:A32"/>
    <mergeCell ref="A34:A51"/>
    <mergeCell ref="A53:A59"/>
  </mergeCells>
  <printOptions horizontalCentered="1"/>
  <pageMargins left="0.51181102362204722" right="0.51181102362204722" top="0.42" bottom="0.42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2:Q729"/>
  <sheetViews>
    <sheetView view="pageBreakPreview" topLeftCell="A706" zoomScale="80" zoomScaleNormal="85" zoomScaleSheetLayoutView="80" workbookViewId="0">
      <selection activeCell="B715" sqref="B715"/>
    </sheetView>
  </sheetViews>
  <sheetFormatPr defaultRowHeight="15" x14ac:dyDescent="0.25"/>
  <cols>
    <col min="1" max="1" width="26.28515625" style="66" customWidth="1"/>
    <col min="2" max="2" width="17" style="203" customWidth="1"/>
    <col min="3" max="3" width="32.42578125" style="204" customWidth="1"/>
    <col min="4" max="4" width="17.140625" style="204" customWidth="1"/>
    <col min="5" max="5" width="13.42578125" style="204" customWidth="1"/>
    <col min="6" max="6" width="17.85546875" style="204" customWidth="1"/>
    <col min="7" max="7" width="21.42578125" style="204" customWidth="1"/>
    <col min="8" max="8" width="24.28515625" style="204" customWidth="1"/>
    <col min="9" max="11" width="19.85546875" style="66" customWidth="1"/>
    <col min="12" max="127" width="9.140625" style="66"/>
    <col min="128" max="128" width="17" style="66" customWidth="1"/>
    <col min="129" max="129" width="32.42578125" style="66" customWidth="1"/>
    <col min="130" max="130" width="14.85546875" style="66" bestFit="1" customWidth="1"/>
    <col min="131" max="131" width="14" style="66" customWidth="1"/>
    <col min="132" max="132" width="21.42578125" style="66" customWidth="1"/>
    <col min="133" max="133" width="15.28515625" style="66" customWidth="1"/>
    <col min="134" max="134" width="23" style="66" customWidth="1"/>
    <col min="135" max="135" width="13.42578125" style="66" customWidth="1"/>
    <col min="136" max="137" width="12.85546875" style="66" customWidth="1"/>
    <col min="138" max="139" width="14.28515625" style="66" customWidth="1"/>
    <col min="140" max="141" width="13" style="66" customWidth="1"/>
    <col min="142" max="142" width="14.28515625" style="66" customWidth="1"/>
    <col min="143" max="152" width="12.28515625" style="66" customWidth="1"/>
    <col min="153" max="383" width="9.140625" style="66"/>
    <col min="384" max="384" width="17" style="66" customWidth="1"/>
    <col min="385" max="385" width="32.42578125" style="66" customWidth="1"/>
    <col min="386" max="386" width="14.85546875" style="66" bestFit="1" customWidth="1"/>
    <col min="387" max="387" width="14" style="66" customWidth="1"/>
    <col min="388" max="388" width="21.42578125" style="66" customWidth="1"/>
    <col min="389" max="389" width="15.28515625" style="66" customWidth="1"/>
    <col min="390" max="390" width="23" style="66" customWidth="1"/>
    <col min="391" max="391" width="13.42578125" style="66" customWidth="1"/>
    <col min="392" max="393" width="12.85546875" style="66" customWidth="1"/>
    <col min="394" max="395" width="14.28515625" style="66" customWidth="1"/>
    <col min="396" max="397" width="13" style="66" customWidth="1"/>
    <col min="398" max="398" width="14.28515625" style="66" customWidth="1"/>
    <col min="399" max="408" width="12.28515625" style="66" customWidth="1"/>
    <col min="409" max="639" width="9.140625" style="66"/>
    <col min="640" max="640" width="17" style="66" customWidth="1"/>
    <col min="641" max="641" width="32.42578125" style="66" customWidth="1"/>
    <col min="642" max="642" width="14.85546875" style="66" bestFit="1" customWidth="1"/>
    <col min="643" max="643" width="14" style="66" customWidth="1"/>
    <col min="644" max="644" width="21.42578125" style="66" customWidth="1"/>
    <col min="645" max="645" width="15.28515625" style="66" customWidth="1"/>
    <col min="646" max="646" width="23" style="66" customWidth="1"/>
    <col min="647" max="647" width="13.42578125" style="66" customWidth="1"/>
    <col min="648" max="649" width="12.85546875" style="66" customWidth="1"/>
    <col min="650" max="651" width="14.28515625" style="66" customWidth="1"/>
    <col min="652" max="653" width="13" style="66" customWidth="1"/>
    <col min="654" max="654" width="14.28515625" style="66" customWidth="1"/>
    <col min="655" max="664" width="12.28515625" style="66" customWidth="1"/>
    <col min="665" max="895" width="9.140625" style="66"/>
    <col min="896" max="896" width="17" style="66" customWidth="1"/>
    <col min="897" max="897" width="32.42578125" style="66" customWidth="1"/>
    <col min="898" max="898" width="14.85546875" style="66" bestFit="1" customWidth="1"/>
    <col min="899" max="899" width="14" style="66" customWidth="1"/>
    <col min="900" max="900" width="21.42578125" style="66" customWidth="1"/>
    <col min="901" max="901" width="15.28515625" style="66" customWidth="1"/>
    <col min="902" max="902" width="23" style="66" customWidth="1"/>
    <col min="903" max="903" width="13.42578125" style="66" customWidth="1"/>
    <col min="904" max="905" width="12.85546875" style="66" customWidth="1"/>
    <col min="906" max="907" width="14.28515625" style="66" customWidth="1"/>
    <col min="908" max="909" width="13" style="66" customWidth="1"/>
    <col min="910" max="910" width="14.28515625" style="66" customWidth="1"/>
    <col min="911" max="920" width="12.28515625" style="66" customWidth="1"/>
    <col min="921" max="1151" width="9.140625" style="66"/>
    <col min="1152" max="1152" width="17" style="66" customWidth="1"/>
    <col min="1153" max="1153" width="32.42578125" style="66" customWidth="1"/>
    <col min="1154" max="1154" width="14.85546875" style="66" bestFit="1" customWidth="1"/>
    <col min="1155" max="1155" width="14" style="66" customWidth="1"/>
    <col min="1156" max="1156" width="21.42578125" style="66" customWidth="1"/>
    <col min="1157" max="1157" width="15.28515625" style="66" customWidth="1"/>
    <col min="1158" max="1158" width="23" style="66" customWidth="1"/>
    <col min="1159" max="1159" width="13.42578125" style="66" customWidth="1"/>
    <col min="1160" max="1161" width="12.85546875" style="66" customWidth="1"/>
    <col min="1162" max="1163" width="14.28515625" style="66" customWidth="1"/>
    <col min="1164" max="1165" width="13" style="66" customWidth="1"/>
    <col min="1166" max="1166" width="14.28515625" style="66" customWidth="1"/>
    <col min="1167" max="1176" width="12.28515625" style="66" customWidth="1"/>
    <col min="1177" max="1407" width="9.140625" style="66"/>
    <col min="1408" max="1408" width="17" style="66" customWidth="1"/>
    <col min="1409" max="1409" width="32.42578125" style="66" customWidth="1"/>
    <col min="1410" max="1410" width="14.85546875" style="66" bestFit="1" customWidth="1"/>
    <col min="1411" max="1411" width="14" style="66" customWidth="1"/>
    <col min="1412" max="1412" width="21.42578125" style="66" customWidth="1"/>
    <col min="1413" max="1413" width="15.28515625" style="66" customWidth="1"/>
    <col min="1414" max="1414" width="23" style="66" customWidth="1"/>
    <col min="1415" max="1415" width="13.42578125" style="66" customWidth="1"/>
    <col min="1416" max="1417" width="12.85546875" style="66" customWidth="1"/>
    <col min="1418" max="1419" width="14.28515625" style="66" customWidth="1"/>
    <col min="1420" max="1421" width="13" style="66" customWidth="1"/>
    <col min="1422" max="1422" width="14.28515625" style="66" customWidth="1"/>
    <col min="1423" max="1432" width="12.28515625" style="66" customWidth="1"/>
    <col min="1433" max="1663" width="9.140625" style="66"/>
    <col min="1664" max="1664" width="17" style="66" customWidth="1"/>
    <col min="1665" max="1665" width="32.42578125" style="66" customWidth="1"/>
    <col min="1666" max="1666" width="14.85546875" style="66" bestFit="1" customWidth="1"/>
    <col min="1667" max="1667" width="14" style="66" customWidth="1"/>
    <col min="1668" max="1668" width="21.42578125" style="66" customWidth="1"/>
    <col min="1669" max="1669" width="15.28515625" style="66" customWidth="1"/>
    <col min="1670" max="1670" width="23" style="66" customWidth="1"/>
    <col min="1671" max="1671" width="13.42578125" style="66" customWidth="1"/>
    <col min="1672" max="1673" width="12.85546875" style="66" customWidth="1"/>
    <col min="1674" max="1675" width="14.28515625" style="66" customWidth="1"/>
    <col min="1676" max="1677" width="13" style="66" customWidth="1"/>
    <col min="1678" max="1678" width="14.28515625" style="66" customWidth="1"/>
    <col min="1679" max="1688" width="12.28515625" style="66" customWidth="1"/>
    <col min="1689" max="1919" width="9.140625" style="66"/>
    <col min="1920" max="1920" width="17" style="66" customWidth="1"/>
    <col min="1921" max="1921" width="32.42578125" style="66" customWidth="1"/>
    <col min="1922" max="1922" width="14.85546875" style="66" bestFit="1" customWidth="1"/>
    <col min="1923" max="1923" width="14" style="66" customWidth="1"/>
    <col min="1924" max="1924" width="21.42578125" style="66" customWidth="1"/>
    <col min="1925" max="1925" width="15.28515625" style="66" customWidth="1"/>
    <col min="1926" max="1926" width="23" style="66" customWidth="1"/>
    <col min="1927" max="1927" width="13.42578125" style="66" customWidth="1"/>
    <col min="1928" max="1929" width="12.85546875" style="66" customWidth="1"/>
    <col min="1930" max="1931" width="14.28515625" style="66" customWidth="1"/>
    <col min="1932" max="1933" width="13" style="66" customWidth="1"/>
    <col min="1934" max="1934" width="14.28515625" style="66" customWidth="1"/>
    <col min="1935" max="1944" width="12.28515625" style="66" customWidth="1"/>
    <col min="1945" max="2175" width="9.140625" style="66"/>
    <col min="2176" max="2176" width="17" style="66" customWidth="1"/>
    <col min="2177" max="2177" width="32.42578125" style="66" customWidth="1"/>
    <col min="2178" max="2178" width="14.85546875" style="66" bestFit="1" customWidth="1"/>
    <col min="2179" max="2179" width="14" style="66" customWidth="1"/>
    <col min="2180" max="2180" width="21.42578125" style="66" customWidth="1"/>
    <col min="2181" max="2181" width="15.28515625" style="66" customWidth="1"/>
    <col min="2182" max="2182" width="23" style="66" customWidth="1"/>
    <col min="2183" max="2183" width="13.42578125" style="66" customWidth="1"/>
    <col min="2184" max="2185" width="12.85546875" style="66" customWidth="1"/>
    <col min="2186" max="2187" width="14.28515625" style="66" customWidth="1"/>
    <col min="2188" max="2189" width="13" style="66" customWidth="1"/>
    <col min="2190" max="2190" width="14.28515625" style="66" customWidth="1"/>
    <col min="2191" max="2200" width="12.28515625" style="66" customWidth="1"/>
    <col min="2201" max="2431" width="9.140625" style="66"/>
    <col min="2432" max="2432" width="17" style="66" customWidth="1"/>
    <col min="2433" max="2433" width="32.42578125" style="66" customWidth="1"/>
    <col min="2434" max="2434" width="14.85546875" style="66" bestFit="1" customWidth="1"/>
    <col min="2435" max="2435" width="14" style="66" customWidth="1"/>
    <col min="2436" max="2436" width="21.42578125" style="66" customWidth="1"/>
    <col min="2437" max="2437" width="15.28515625" style="66" customWidth="1"/>
    <col min="2438" max="2438" width="23" style="66" customWidth="1"/>
    <col min="2439" max="2439" width="13.42578125" style="66" customWidth="1"/>
    <col min="2440" max="2441" width="12.85546875" style="66" customWidth="1"/>
    <col min="2442" max="2443" width="14.28515625" style="66" customWidth="1"/>
    <col min="2444" max="2445" width="13" style="66" customWidth="1"/>
    <col min="2446" max="2446" width="14.28515625" style="66" customWidth="1"/>
    <col min="2447" max="2456" width="12.28515625" style="66" customWidth="1"/>
    <col min="2457" max="2687" width="9.140625" style="66"/>
    <col min="2688" max="2688" width="17" style="66" customWidth="1"/>
    <col min="2689" max="2689" width="32.42578125" style="66" customWidth="1"/>
    <col min="2690" max="2690" width="14.85546875" style="66" bestFit="1" customWidth="1"/>
    <col min="2691" max="2691" width="14" style="66" customWidth="1"/>
    <col min="2692" max="2692" width="21.42578125" style="66" customWidth="1"/>
    <col min="2693" max="2693" width="15.28515625" style="66" customWidth="1"/>
    <col min="2694" max="2694" width="23" style="66" customWidth="1"/>
    <col min="2695" max="2695" width="13.42578125" style="66" customWidth="1"/>
    <col min="2696" max="2697" width="12.85546875" style="66" customWidth="1"/>
    <col min="2698" max="2699" width="14.28515625" style="66" customWidth="1"/>
    <col min="2700" max="2701" width="13" style="66" customWidth="1"/>
    <col min="2702" max="2702" width="14.28515625" style="66" customWidth="1"/>
    <col min="2703" max="2712" width="12.28515625" style="66" customWidth="1"/>
    <col min="2713" max="2943" width="9.140625" style="66"/>
    <col min="2944" max="2944" width="17" style="66" customWidth="1"/>
    <col min="2945" max="2945" width="32.42578125" style="66" customWidth="1"/>
    <col min="2946" max="2946" width="14.85546875" style="66" bestFit="1" customWidth="1"/>
    <col min="2947" max="2947" width="14" style="66" customWidth="1"/>
    <col min="2948" max="2948" width="21.42578125" style="66" customWidth="1"/>
    <col min="2949" max="2949" width="15.28515625" style="66" customWidth="1"/>
    <col min="2950" max="2950" width="23" style="66" customWidth="1"/>
    <col min="2951" max="2951" width="13.42578125" style="66" customWidth="1"/>
    <col min="2952" max="2953" width="12.85546875" style="66" customWidth="1"/>
    <col min="2954" max="2955" width="14.28515625" style="66" customWidth="1"/>
    <col min="2956" max="2957" width="13" style="66" customWidth="1"/>
    <col min="2958" max="2958" width="14.28515625" style="66" customWidth="1"/>
    <col min="2959" max="2968" width="12.28515625" style="66" customWidth="1"/>
    <col min="2969" max="3199" width="9.140625" style="66"/>
    <col min="3200" max="3200" width="17" style="66" customWidth="1"/>
    <col min="3201" max="3201" width="32.42578125" style="66" customWidth="1"/>
    <col min="3202" max="3202" width="14.85546875" style="66" bestFit="1" customWidth="1"/>
    <col min="3203" max="3203" width="14" style="66" customWidth="1"/>
    <col min="3204" max="3204" width="21.42578125" style="66" customWidth="1"/>
    <col min="3205" max="3205" width="15.28515625" style="66" customWidth="1"/>
    <col min="3206" max="3206" width="23" style="66" customWidth="1"/>
    <col min="3207" max="3207" width="13.42578125" style="66" customWidth="1"/>
    <col min="3208" max="3209" width="12.85546875" style="66" customWidth="1"/>
    <col min="3210" max="3211" width="14.28515625" style="66" customWidth="1"/>
    <col min="3212" max="3213" width="13" style="66" customWidth="1"/>
    <col min="3214" max="3214" width="14.28515625" style="66" customWidth="1"/>
    <col min="3215" max="3224" width="12.28515625" style="66" customWidth="1"/>
    <col min="3225" max="3455" width="9.140625" style="66"/>
    <col min="3456" max="3456" width="17" style="66" customWidth="1"/>
    <col min="3457" max="3457" width="32.42578125" style="66" customWidth="1"/>
    <col min="3458" max="3458" width="14.85546875" style="66" bestFit="1" customWidth="1"/>
    <col min="3459" max="3459" width="14" style="66" customWidth="1"/>
    <col min="3460" max="3460" width="21.42578125" style="66" customWidth="1"/>
    <col min="3461" max="3461" width="15.28515625" style="66" customWidth="1"/>
    <col min="3462" max="3462" width="23" style="66" customWidth="1"/>
    <col min="3463" max="3463" width="13.42578125" style="66" customWidth="1"/>
    <col min="3464" max="3465" width="12.85546875" style="66" customWidth="1"/>
    <col min="3466" max="3467" width="14.28515625" style="66" customWidth="1"/>
    <col min="3468" max="3469" width="13" style="66" customWidth="1"/>
    <col min="3470" max="3470" width="14.28515625" style="66" customWidth="1"/>
    <col min="3471" max="3480" width="12.28515625" style="66" customWidth="1"/>
    <col min="3481" max="3711" width="9.140625" style="66"/>
    <col min="3712" max="3712" width="17" style="66" customWidth="1"/>
    <col min="3713" max="3713" width="32.42578125" style="66" customWidth="1"/>
    <col min="3714" max="3714" width="14.85546875" style="66" bestFit="1" customWidth="1"/>
    <col min="3715" max="3715" width="14" style="66" customWidth="1"/>
    <col min="3716" max="3716" width="21.42578125" style="66" customWidth="1"/>
    <col min="3717" max="3717" width="15.28515625" style="66" customWidth="1"/>
    <col min="3718" max="3718" width="23" style="66" customWidth="1"/>
    <col min="3719" max="3719" width="13.42578125" style="66" customWidth="1"/>
    <col min="3720" max="3721" width="12.85546875" style="66" customWidth="1"/>
    <col min="3722" max="3723" width="14.28515625" style="66" customWidth="1"/>
    <col min="3724" max="3725" width="13" style="66" customWidth="1"/>
    <col min="3726" max="3726" width="14.28515625" style="66" customWidth="1"/>
    <col min="3727" max="3736" width="12.28515625" style="66" customWidth="1"/>
    <col min="3737" max="3967" width="9.140625" style="66"/>
    <col min="3968" max="3968" width="17" style="66" customWidth="1"/>
    <col min="3969" max="3969" width="32.42578125" style="66" customWidth="1"/>
    <col min="3970" max="3970" width="14.85546875" style="66" bestFit="1" customWidth="1"/>
    <col min="3971" max="3971" width="14" style="66" customWidth="1"/>
    <col min="3972" max="3972" width="21.42578125" style="66" customWidth="1"/>
    <col min="3973" max="3973" width="15.28515625" style="66" customWidth="1"/>
    <col min="3974" max="3974" width="23" style="66" customWidth="1"/>
    <col min="3975" max="3975" width="13.42578125" style="66" customWidth="1"/>
    <col min="3976" max="3977" width="12.85546875" style="66" customWidth="1"/>
    <col min="3978" max="3979" width="14.28515625" style="66" customWidth="1"/>
    <col min="3980" max="3981" width="13" style="66" customWidth="1"/>
    <col min="3982" max="3982" width="14.28515625" style="66" customWidth="1"/>
    <col min="3983" max="3992" width="12.28515625" style="66" customWidth="1"/>
    <col min="3993" max="4223" width="9.140625" style="66"/>
    <col min="4224" max="4224" width="17" style="66" customWidth="1"/>
    <col min="4225" max="4225" width="32.42578125" style="66" customWidth="1"/>
    <col min="4226" max="4226" width="14.85546875" style="66" bestFit="1" customWidth="1"/>
    <col min="4227" max="4227" width="14" style="66" customWidth="1"/>
    <col min="4228" max="4228" width="21.42578125" style="66" customWidth="1"/>
    <col min="4229" max="4229" width="15.28515625" style="66" customWidth="1"/>
    <col min="4230" max="4230" width="23" style="66" customWidth="1"/>
    <col min="4231" max="4231" width="13.42578125" style="66" customWidth="1"/>
    <col min="4232" max="4233" width="12.85546875" style="66" customWidth="1"/>
    <col min="4234" max="4235" width="14.28515625" style="66" customWidth="1"/>
    <col min="4236" max="4237" width="13" style="66" customWidth="1"/>
    <col min="4238" max="4238" width="14.28515625" style="66" customWidth="1"/>
    <col min="4239" max="4248" width="12.28515625" style="66" customWidth="1"/>
    <col min="4249" max="4479" width="9.140625" style="66"/>
    <col min="4480" max="4480" width="17" style="66" customWidth="1"/>
    <col min="4481" max="4481" width="32.42578125" style="66" customWidth="1"/>
    <col min="4482" max="4482" width="14.85546875" style="66" bestFit="1" customWidth="1"/>
    <col min="4483" max="4483" width="14" style="66" customWidth="1"/>
    <col min="4484" max="4484" width="21.42578125" style="66" customWidth="1"/>
    <col min="4485" max="4485" width="15.28515625" style="66" customWidth="1"/>
    <col min="4486" max="4486" width="23" style="66" customWidth="1"/>
    <col min="4487" max="4487" width="13.42578125" style="66" customWidth="1"/>
    <col min="4488" max="4489" width="12.85546875" style="66" customWidth="1"/>
    <col min="4490" max="4491" width="14.28515625" style="66" customWidth="1"/>
    <col min="4492" max="4493" width="13" style="66" customWidth="1"/>
    <col min="4494" max="4494" width="14.28515625" style="66" customWidth="1"/>
    <col min="4495" max="4504" width="12.28515625" style="66" customWidth="1"/>
    <col min="4505" max="4735" width="9.140625" style="66"/>
    <col min="4736" max="4736" width="17" style="66" customWidth="1"/>
    <col min="4737" max="4737" width="32.42578125" style="66" customWidth="1"/>
    <col min="4738" max="4738" width="14.85546875" style="66" bestFit="1" customWidth="1"/>
    <col min="4739" max="4739" width="14" style="66" customWidth="1"/>
    <col min="4740" max="4740" width="21.42578125" style="66" customWidth="1"/>
    <col min="4741" max="4741" width="15.28515625" style="66" customWidth="1"/>
    <col min="4742" max="4742" width="23" style="66" customWidth="1"/>
    <col min="4743" max="4743" width="13.42578125" style="66" customWidth="1"/>
    <col min="4744" max="4745" width="12.85546875" style="66" customWidth="1"/>
    <col min="4746" max="4747" width="14.28515625" style="66" customWidth="1"/>
    <col min="4748" max="4749" width="13" style="66" customWidth="1"/>
    <col min="4750" max="4750" width="14.28515625" style="66" customWidth="1"/>
    <col min="4751" max="4760" width="12.28515625" style="66" customWidth="1"/>
    <col min="4761" max="4991" width="9.140625" style="66"/>
    <col min="4992" max="4992" width="17" style="66" customWidth="1"/>
    <col min="4993" max="4993" width="32.42578125" style="66" customWidth="1"/>
    <col min="4994" max="4994" width="14.85546875" style="66" bestFit="1" customWidth="1"/>
    <col min="4995" max="4995" width="14" style="66" customWidth="1"/>
    <col min="4996" max="4996" width="21.42578125" style="66" customWidth="1"/>
    <col min="4997" max="4997" width="15.28515625" style="66" customWidth="1"/>
    <col min="4998" max="4998" width="23" style="66" customWidth="1"/>
    <col min="4999" max="4999" width="13.42578125" style="66" customWidth="1"/>
    <col min="5000" max="5001" width="12.85546875" style="66" customWidth="1"/>
    <col min="5002" max="5003" width="14.28515625" style="66" customWidth="1"/>
    <col min="5004" max="5005" width="13" style="66" customWidth="1"/>
    <col min="5006" max="5006" width="14.28515625" style="66" customWidth="1"/>
    <col min="5007" max="5016" width="12.28515625" style="66" customWidth="1"/>
    <col min="5017" max="5247" width="9.140625" style="66"/>
    <col min="5248" max="5248" width="17" style="66" customWidth="1"/>
    <col min="5249" max="5249" width="32.42578125" style="66" customWidth="1"/>
    <col min="5250" max="5250" width="14.85546875" style="66" bestFit="1" customWidth="1"/>
    <col min="5251" max="5251" width="14" style="66" customWidth="1"/>
    <col min="5252" max="5252" width="21.42578125" style="66" customWidth="1"/>
    <col min="5253" max="5253" width="15.28515625" style="66" customWidth="1"/>
    <col min="5254" max="5254" width="23" style="66" customWidth="1"/>
    <col min="5255" max="5255" width="13.42578125" style="66" customWidth="1"/>
    <col min="5256" max="5257" width="12.85546875" style="66" customWidth="1"/>
    <col min="5258" max="5259" width="14.28515625" style="66" customWidth="1"/>
    <col min="5260" max="5261" width="13" style="66" customWidth="1"/>
    <col min="5262" max="5262" width="14.28515625" style="66" customWidth="1"/>
    <col min="5263" max="5272" width="12.28515625" style="66" customWidth="1"/>
    <col min="5273" max="5503" width="9.140625" style="66"/>
    <col min="5504" max="5504" width="17" style="66" customWidth="1"/>
    <col min="5505" max="5505" width="32.42578125" style="66" customWidth="1"/>
    <col min="5506" max="5506" width="14.85546875" style="66" bestFit="1" customWidth="1"/>
    <col min="5507" max="5507" width="14" style="66" customWidth="1"/>
    <col min="5508" max="5508" width="21.42578125" style="66" customWidth="1"/>
    <col min="5509" max="5509" width="15.28515625" style="66" customWidth="1"/>
    <col min="5510" max="5510" width="23" style="66" customWidth="1"/>
    <col min="5511" max="5511" width="13.42578125" style="66" customWidth="1"/>
    <col min="5512" max="5513" width="12.85546875" style="66" customWidth="1"/>
    <col min="5514" max="5515" width="14.28515625" style="66" customWidth="1"/>
    <col min="5516" max="5517" width="13" style="66" customWidth="1"/>
    <col min="5518" max="5518" width="14.28515625" style="66" customWidth="1"/>
    <col min="5519" max="5528" width="12.28515625" style="66" customWidth="1"/>
    <col min="5529" max="5759" width="9.140625" style="66"/>
    <col min="5760" max="5760" width="17" style="66" customWidth="1"/>
    <col min="5761" max="5761" width="32.42578125" style="66" customWidth="1"/>
    <col min="5762" max="5762" width="14.85546875" style="66" bestFit="1" customWidth="1"/>
    <col min="5763" max="5763" width="14" style="66" customWidth="1"/>
    <col min="5764" max="5764" width="21.42578125" style="66" customWidth="1"/>
    <col min="5765" max="5765" width="15.28515625" style="66" customWidth="1"/>
    <col min="5766" max="5766" width="23" style="66" customWidth="1"/>
    <col min="5767" max="5767" width="13.42578125" style="66" customWidth="1"/>
    <col min="5768" max="5769" width="12.85546875" style="66" customWidth="1"/>
    <col min="5770" max="5771" width="14.28515625" style="66" customWidth="1"/>
    <col min="5772" max="5773" width="13" style="66" customWidth="1"/>
    <col min="5774" max="5774" width="14.28515625" style="66" customWidth="1"/>
    <col min="5775" max="5784" width="12.28515625" style="66" customWidth="1"/>
    <col min="5785" max="6015" width="9.140625" style="66"/>
    <col min="6016" max="6016" width="17" style="66" customWidth="1"/>
    <col min="6017" max="6017" width="32.42578125" style="66" customWidth="1"/>
    <col min="6018" max="6018" width="14.85546875" style="66" bestFit="1" customWidth="1"/>
    <col min="6019" max="6019" width="14" style="66" customWidth="1"/>
    <col min="6020" max="6020" width="21.42578125" style="66" customWidth="1"/>
    <col min="6021" max="6021" width="15.28515625" style="66" customWidth="1"/>
    <col min="6022" max="6022" width="23" style="66" customWidth="1"/>
    <col min="6023" max="6023" width="13.42578125" style="66" customWidth="1"/>
    <col min="6024" max="6025" width="12.85546875" style="66" customWidth="1"/>
    <col min="6026" max="6027" width="14.28515625" style="66" customWidth="1"/>
    <col min="6028" max="6029" width="13" style="66" customWidth="1"/>
    <col min="6030" max="6030" width="14.28515625" style="66" customWidth="1"/>
    <col min="6031" max="6040" width="12.28515625" style="66" customWidth="1"/>
    <col min="6041" max="6271" width="9.140625" style="66"/>
    <col min="6272" max="6272" width="17" style="66" customWidth="1"/>
    <col min="6273" max="6273" width="32.42578125" style="66" customWidth="1"/>
    <col min="6274" max="6274" width="14.85546875" style="66" bestFit="1" customWidth="1"/>
    <col min="6275" max="6275" width="14" style="66" customWidth="1"/>
    <col min="6276" max="6276" width="21.42578125" style="66" customWidth="1"/>
    <col min="6277" max="6277" width="15.28515625" style="66" customWidth="1"/>
    <col min="6278" max="6278" width="23" style="66" customWidth="1"/>
    <col min="6279" max="6279" width="13.42578125" style="66" customWidth="1"/>
    <col min="6280" max="6281" width="12.85546875" style="66" customWidth="1"/>
    <col min="6282" max="6283" width="14.28515625" style="66" customWidth="1"/>
    <col min="6284" max="6285" width="13" style="66" customWidth="1"/>
    <col min="6286" max="6286" width="14.28515625" style="66" customWidth="1"/>
    <col min="6287" max="6296" width="12.28515625" style="66" customWidth="1"/>
    <col min="6297" max="6527" width="9.140625" style="66"/>
    <col min="6528" max="6528" width="17" style="66" customWidth="1"/>
    <col min="6529" max="6529" width="32.42578125" style="66" customWidth="1"/>
    <col min="6530" max="6530" width="14.85546875" style="66" bestFit="1" customWidth="1"/>
    <col min="6531" max="6531" width="14" style="66" customWidth="1"/>
    <col min="6532" max="6532" width="21.42578125" style="66" customWidth="1"/>
    <col min="6533" max="6533" width="15.28515625" style="66" customWidth="1"/>
    <col min="6534" max="6534" width="23" style="66" customWidth="1"/>
    <col min="6535" max="6535" width="13.42578125" style="66" customWidth="1"/>
    <col min="6536" max="6537" width="12.85546875" style="66" customWidth="1"/>
    <col min="6538" max="6539" width="14.28515625" style="66" customWidth="1"/>
    <col min="6540" max="6541" width="13" style="66" customWidth="1"/>
    <col min="6542" max="6542" width="14.28515625" style="66" customWidth="1"/>
    <col min="6543" max="6552" width="12.28515625" style="66" customWidth="1"/>
    <col min="6553" max="6783" width="9.140625" style="66"/>
    <col min="6784" max="6784" width="17" style="66" customWidth="1"/>
    <col min="6785" max="6785" width="32.42578125" style="66" customWidth="1"/>
    <col min="6786" max="6786" width="14.85546875" style="66" bestFit="1" customWidth="1"/>
    <col min="6787" max="6787" width="14" style="66" customWidth="1"/>
    <col min="6788" max="6788" width="21.42578125" style="66" customWidth="1"/>
    <col min="6789" max="6789" width="15.28515625" style="66" customWidth="1"/>
    <col min="6790" max="6790" width="23" style="66" customWidth="1"/>
    <col min="6791" max="6791" width="13.42578125" style="66" customWidth="1"/>
    <col min="6792" max="6793" width="12.85546875" style="66" customWidth="1"/>
    <col min="6794" max="6795" width="14.28515625" style="66" customWidth="1"/>
    <col min="6796" max="6797" width="13" style="66" customWidth="1"/>
    <col min="6798" max="6798" width="14.28515625" style="66" customWidth="1"/>
    <col min="6799" max="6808" width="12.28515625" style="66" customWidth="1"/>
    <col min="6809" max="7039" width="9.140625" style="66"/>
    <col min="7040" max="7040" width="17" style="66" customWidth="1"/>
    <col min="7041" max="7041" width="32.42578125" style="66" customWidth="1"/>
    <col min="7042" max="7042" width="14.85546875" style="66" bestFit="1" customWidth="1"/>
    <col min="7043" max="7043" width="14" style="66" customWidth="1"/>
    <col min="7044" max="7044" width="21.42578125" style="66" customWidth="1"/>
    <col min="7045" max="7045" width="15.28515625" style="66" customWidth="1"/>
    <col min="7046" max="7046" width="23" style="66" customWidth="1"/>
    <col min="7047" max="7047" width="13.42578125" style="66" customWidth="1"/>
    <col min="7048" max="7049" width="12.85546875" style="66" customWidth="1"/>
    <col min="7050" max="7051" width="14.28515625" style="66" customWidth="1"/>
    <col min="7052" max="7053" width="13" style="66" customWidth="1"/>
    <col min="7054" max="7054" width="14.28515625" style="66" customWidth="1"/>
    <col min="7055" max="7064" width="12.28515625" style="66" customWidth="1"/>
    <col min="7065" max="7295" width="9.140625" style="66"/>
    <col min="7296" max="7296" width="17" style="66" customWidth="1"/>
    <col min="7297" max="7297" width="32.42578125" style="66" customWidth="1"/>
    <col min="7298" max="7298" width="14.85546875" style="66" bestFit="1" customWidth="1"/>
    <col min="7299" max="7299" width="14" style="66" customWidth="1"/>
    <col min="7300" max="7300" width="21.42578125" style="66" customWidth="1"/>
    <col min="7301" max="7301" width="15.28515625" style="66" customWidth="1"/>
    <col min="7302" max="7302" width="23" style="66" customWidth="1"/>
    <col min="7303" max="7303" width="13.42578125" style="66" customWidth="1"/>
    <col min="7304" max="7305" width="12.85546875" style="66" customWidth="1"/>
    <col min="7306" max="7307" width="14.28515625" style="66" customWidth="1"/>
    <col min="7308" max="7309" width="13" style="66" customWidth="1"/>
    <col min="7310" max="7310" width="14.28515625" style="66" customWidth="1"/>
    <col min="7311" max="7320" width="12.28515625" style="66" customWidth="1"/>
    <col min="7321" max="7551" width="9.140625" style="66"/>
    <col min="7552" max="7552" width="17" style="66" customWidth="1"/>
    <col min="7553" max="7553" width="32.42578125" style="66" customWidth="1"/>
    <col min="7554" max="7554" width="14.85546875" style="66" bestFit="1" customWidth="1"/>
    <col min="7555" max="7555" width="14" style="66" customWidth="1"/>
    <col min="7556" max="7556" width="21.42578125" style="66" customWidth="1"/>
    <col min="7557" max="7557" width="15.28515625" style="66" customWidth="1"/>
    <col min="7558" max="7558" width="23" style="66" customWidth="1"/>
    <col min="7559" max="7559" width="13.42578125" style="66" customWidth="1"/>
    <col min="7560" max="7561" width="12.85546875" style="66" customWidth="1"/>
    <col min="7562" max="7563" width="14.28515625" style="66" customWidth="1"/>
    <col min="7564" max="7565" width="13" style="66" customWidth="1"/>
    <col min="7566" max="7566" width="14.28515625" style="66" customWidth="1"/>
    <col min="7567" max="7576" width="12.28515625" style="66" customWidth="1"/>
    <col min="7577" max="7807" width="9.140625" style="66"/>
    <col min="7808" max="7808" width="17" style="66" customWidth="1"/>
    <col min="7809" max="7809" width="32.42578125" style="66" customWidth="1"/>
    <col min="7810" max="7810" width="14.85546875" style="66" bestFit="1" customWidth="1"/>
    <col min="7811" max="7811" width="14" style="66" customWidth="1"/>
    <col min="7812" max="7812" width="21.42578125" style="66" customWidth="1"/>
    <col min="7813" max="7813" width="15.28515625" style="66" customWidth="1"/>
    <col min="7814" max="7814" width="23" style="66" customWidth="1"/>
    <col min="7815" max="7815" width="13.42578125" style="66" customWidth="1"/>
    <col min="7816" max="7817" width="12.85546875" style="66" customWidth="1"/>
    <col min="7818" max="7819" width="14.28515625" style="66" customWidth="1"/>
    <col min="7820" max="7821" width="13" style="66" customWidth="1"/>
    <col min="7822" max="7822" width="14.28515625" style="66" customWidth="1"/>
    <col min="7823" max="7832" width="12.28515625" style="66" customWidth="1"/>
    <col min="7833" max="8063" width="9.140625" style="66"/>
    <col min="8064" max="8064" width="17" style="66" customWidth="1"/>
    <col min="8065" max="8065" width="32.42578125" style="66" customWidth="1"/>
    <col min="8066" max="8066" width="14.85546875" style="66" bestFit="1" customWidth="1"/>
    <col min="8067" max="8067" width="14" style="66" customWidth="1"/>
    <col min="8068" max="8068" width="21.42578125" style="66" customWidth="1"/>
    <col min="8069" max="8069" width="15.28515625" style="66" customWidth="1"/>
    <col min="8070" max="8070" width="23" style="66" customWidth="1"/>
    <col min="8071" max="8071" width="13.42578125" style="66" customWidth="1"/>
    <col min="8072" max="8073" width="12.85546875" style="66" customWidth="1"/>
    <col min="8074" max="8075" width="14.28515625" style="66" customWidth="1"/>
    <col min="8076" max="8077" width="13" style="66" customWidth="1"/>
    <col min="8078" max="8078" width="14.28515625" style="66" customWidth="1"/>
    <col min="8079" max="8088" width="12.28515625" style="66" customWidth="1"/>
    <col min="8089" max="8319" width="9.140625" style="66"/>
    <col min="8320" max="8320" width="17" style="66" customWidth="1"/>
    <col min="8321" max="8321" width="32.42578125" style="66" customWidth="1"/>
    <col min="8322" max="8322" width="14.85546875" style="66" bestFit="1" customWidth="1"/>
    <col min="8323" max="8323" width="14" style="66" customWidth="1"/>
    <col min="8324" max="8324" width="21.42578125" style="66" customWidth="1"/>
    <col min="8325" max="8325" width="15.28515625" style="66" customWidth="1"/>
    <col min="8326" max="8326" width="23" style="66" customWidth="1"/>
    <col min="8327" max="8327" width="13.42578125" style="66" customWidth="1"/>
    <col min="8328" max="8329" width="12.85546875" style="66" customWidth="1"/>
    <col min="8330" max="8331" width="14.28515625" style="66" customWidth="1"/>
    <col min="8332" max="8333" width="13" style="66" customWidth="1"/>
    <col min="8334" max="8334" width="14.28515625" style="66" customWidth="1"/>
    <col min="8335" max="8344" width="12.28515625" style="66" customWidth="1"/>
    <col min="8345" max="8575" width="9.140625" style="66"/>
    <col min="8576" max="8576" width="17" style="66" customWidth="1"/>
    <col min="8577" max="8577" width="32.42578125" style="66" customWidth="1"/>
    <col min="8578" max="8578" width="14.85546875" style="66" bestFit="1" customWidth="1"/>
    <col min="8579" max="8579" width="14" style="66" customWidth="1"/>
    <col min="8580" max="8580" width="21.42578125" style="66" customWidth="1"/>
    <col min="8581" max="8581" width="15.28515625" style="66" customWidth="1"/>
    <col min="8582" max="8582" width="23" style="66" customWidth="1"/>
    <col min="8583" max="8583" width="13.42578125" style="66" customWidth="1"/>
    <col min="8584" max="8585" width="12.85546875" style="66" customWidth="1"/>
    <col min="8586" max="8587" width="14.28515625" style="66" customWidth="1"/>
    <col min="8588" max="8589" width="13" style="66" customWidth="1"/>
    <col min="8590" max="8590" width="14.28515625" style="66" customWidth="1"/>
    <col min="8591" max="8600" width="12.28515625" style="66" customWidth="1"/>
    <col min="8601" max="8831" width="9.140625" style="66"/>
    <col min="8832" max="8832" width="17" style="66" customWidth="1"/>
    <col min="8833" max="8833" width="32.42578125" style="66" customWidth="1"/>
    <col min="8834" max="8834" width="14.85546875" style="66" bestFit="1" customWidth="1"/>
    <col min="8835" max="8835" width="14" style="66" customWidth="1"/>
    <col min="8836" max="8836" width="21.42578125" style="66" customWidth="1"/>
    <col min="8837" max="8837" width="15.28515625" style="66" customWidth="1"/>
    <col min="8838" max="8838" width="23" style="66" customWidth="1"/>
    <col min="8839" max="8839" width="13.42578125" style="66" customWidth="1"/>
    <col min="8840" max="8841" width="12.85546875" style="66" customWidth="1"/>
    <col min="8842" max="8843" width="14.28515625" style="66" customWidth="1"/>
    <col min="8844" max="8845" width="13" style="66" customWidth="1"/>
    <col min="8846" max="8846" width="14.28515625" style="66" customWidth="1"/>
    <col min="8847" max="8856" width="12.28515625" style="66" customWidth="1"/>
    <col min="8857" max="9087" width="9.140625" style="66"/>
    <col min="9088" max="9088" width="17" style="66" customWidth="1"/>
    <col min="9089" max="9089" width="32.42578125" style="66" customWidth="1"/>
    <col min="9090" max="9090" width="14.85546875" style="66" bestFit="1" customWidth="1"/>
    <col min="9091" max="9091" width="14" style="66" customWidth="1"/>
    <col min="9092" max="9092" width="21.42578125" style="66" customWidth="1"/>
    <col min="9093" max="9093" width="15.28515625" style="66" customWidth="1"/>
    <col min="9094" max="9094" width="23" style="66" customWidth="1"/>
    <col min="9095" max="9095" width="13.42578125" style="66" customWidth="1"/>
    <col min="9096" max="9097" width="12.85546875" style="66" customWidth="1"/>
    <col min="9098" max="9099" width="14.28515625" style="66" customWidth="1"/>
    <col min="9100" max="9101" width="13" style="66" customWidth="1"/>
    <col min="9102" max="9102" width="14.28515625" style="66" customWidth="1"/>
    <col min="9103" max="9112" width="12.28515625" style="66" customWidth="1"/>
    <col min="9113" max="9343" width="9.140625" style="66"/>
    <col min="9344" max="9344" width="17" style="66" customWidth="1"/>
    <col min="9345" max="9345" width="32.42578125" style="66" customWidth="1"/>
    <col min="9346" max="9346" width="14.85546875" style="66" bestFit="1" customWidth="1"/>
    <col min="9347" max="9347" width="14" style="66" customWidth="1"/>
    <col min="9348" max="9348" width="21.42578125" style="66" customWidth="1"/>
    <col min="9349" max="9349" width="15.28515625" style="66" customWidth="1"/>
    <col min="9350" max="9350" width="23" style="66" customWidth="1"/>
    <col min="9351" max="9351" width="13.42578125" style="66" customWidth="1"/>
    <col min="9352" max="9353" width="12.85546875" style="66" customWidth="1"/>
    <col min="9354" max="9355" width="14.28515625" style="66" customWidth="1"/>
    <col min="9356" max="9357" width="13" style="66" customWidth="1"/>
    <col min="9358" max="9358" width="14.28515625" style="66" customWidth="1"/>
    <col min="9359" max="9368" width="12.28515625" style="66" customWidth="1"/>
    <col min="9369" max="9599" width="9.140625" style="66"/>
    <col min="9600" max="9600" width="17" style="66" customWidth="1"/>
    <col min="9601" max="9601" width="32.42578125" style="66" customWidth="1"/>
    <col min="9602" max="9602" width="14.85546875" style="66" bestFit="1" customWidth="1"/>
    <col min="9603" max="9603" width="14" style="66" customWidth="1"/>
    <col min="9604" max="9604" width="21.42578125" style="66" customWidth="1"/>
    <col min="9605" max="9605" width="15.28515625" style="66" customWidth="1"/>
    <col min="9606" max="9606" width="23" style="66" customWidth="1"/>
    <col min="9607" max="9607" width="13.42578125" style="66" customWidth="1"/>
    <col min="9608" max="9609" width="12.85546875" style="66" customWidth="1"/>
    <col min="9610" max="9611" width="14.28515625" style="66" customWidth="1"/>
    <col min="9612" max="9613" width="13" style="66" customWidth="1"/>
    <col min="9614" max="9614" width="14.28515625" style="66" customWidth="1"/>
    <col min="9615" max="9624" width="12.28515625" style="66" customWidth="1"/>
    <col min="9625" max="9855" width="9.140625" style="66"/>
    <col min="9856" max="9856" width="17" style="66" customWidth="1"/>
    <col min="9857" max="9857" width="32.42578125" style="66" customWidth="1"/>
    <col min="9858" max="9858" width="14.85546875" style="66" bestFit="1" customWidth="1"/>
    <col min="9859" max="9859" width="14" style="66" customWidth="1"/>
    <col min="9860" max="9860" width="21.42578125" style="66" customWidth="1"/>
    <col min="9861" max="9861" width="15.28515625" style="66" customWidth="1"/>
    <col min="9862" max="9862" width="23" style="66" customWidth="1"/>
    <col min="9863" max="9863" width="13.42578125" style="66" customWidth="1"/>
    <col min="9864" max="9865" width="12.85546875" style="66" customWidth="1"/>
    <col min="9866" max="9867" width="14.28515625" style="66" customWidth="1"/>
    <col min="9868" max="9869" width="13" style="66" customWidth="1"/>
    <col min="9870" max="9870" width="14.28515625" style="66" customWidth="1"/>
    <col min="9871" max="9880" width="12.28515625" style="66" customWidth="1"/>
    <col min="9881" max="10111" width="9.140625" style="66"/>
    <col min="10112" max="10112" width="17" style="66" customWidth="1"/>
    <col min="10113" max="10113" width="32.42578125" style="66" customWidth="1"/>
    <col min="10114" max="10114" width="14.85546875" style="66" bestFit="1" customWidth="1"/>
    <col min="10115" max="10115" width="14" style="66" customWidth="1"/>
    <col min="10116" max="10116" width="21.42578125" style="66" customWidth="1"/>
    <col min="10117" max="10117" width="15.28515625" style="66" customWidth="1"/>
    <col min="10118" max="10118" width="23" style="66" customWidth="1"/>
    <col min="10119" max="10119" width="13.42578125" style="66" customWidth="1"/>
    <col min="10120" max="10121" width="12.85546875" style="66" customWidth="1"/>
    <col min="10122" max="10123" width="14.28515625" style="66" customWidth="1"/>
    <col min="10124" max="10125" width="13" style="66" customWidth="1"/>
    <col min="10126" max="10126" width="14.28515625" style="66" customWidth="1"/>
    <col min="10127" max="10136" width="12.28515625" style="66" customWidth="1"/>
    <col min="10137" max="10367" width="9.140625" style="66"/>
    <col min="10368" max="10368" width="17" style="66" customWidth="1"/>
    <col min="10369" max="10369" width="32.42578125" style="66" customWidth="1"/>
    <col min="10370" max="10370" width="14.85546875" style="66" bestFit="1" customWidth="1"/>
    <col min="10371" max="10371" width="14" style="66" customWidth="1"/>
    <col min="10372" max="10372" width="21.42578125" style="66" customWidth="1"/>
    <col min="10373" max="10373" width="15.28515625" style="66" customWidth="1"/>
    <col min="10374" max="10374" width="23" style="66" customWidth="1"/>
    <col min="10375" max="10375" width="13.42578125" style="66" customWidth="1"/>
    <col min="10376" max="10377" width="12.85546875" style="66" customWidth="1"/>
    <col min="10378" max="10379" width="14.28515625" style="66" customWidth="1"/>
    <col min="10380" max="10381" width="13" style="66" customWidth="1"/>
    <col min="10382" max="10382" width="14.28515625" style="66" customWidth="1"/>
    <col min="10383" max="10392" width="12.28515625" style="66" customWidth="1"/>
    <col min="10393" max="10623" width="9.140625" style="66"/>
    <col min="10624" max="10624" width="17" style="66" customWidth="1"/>
    <col min="10625" max="10625" width="32.42578125" style="66" customWidth="1"/>
    <col min="10626" max="10626" width="14.85546875" style="66" bestFit="1" customWidth="1"/>
    <col min="10627" max="10627" width="14" style="66" customWidth="1"/>
    <col min="10628" max="10628" width="21.42578125" style="66" customWidth="1"/>
    <col min="10629" max="10629" width="15.28515625" style="66" customWidth="1"/>
    <col min="10630" max="10630" width="23" style="66" customWidth="1"/>
    <col min="10631" max="10631" width="13.42578125" style="66" customWidth="1"/>
    <col min="10632" max="10633" width="12.85546875" style="66" customWidth="1"/>
    <col min="10634" max="10635" width="14.28515625" style="66" customWidth="1"/>
    <col min="10636" max="10637" width="13" style="66" customWidth="1"/>
    <col min="10638" max="10638" width="14.28515625" style="66" customWidth="1"/>
    <col min="10639" max="10648" width="12.28515625" style="66" customWidth="1"/>
    <col min="10649" max="10879" width="9.140625" style="66"/>
    <col min="10880" max="10880" width="17" style="66" customWidth="1"/>
    <col min="10881" max="10881" width="32.42578125" style="66" customWidth="1"/>
    <col min="10882" max="10882" width="14.85546875" style="66" bestFit="1" customWidth="1"/>
    <col min="10883" max="10883" width="14" style="66" customWidth="1"/>
    <col min="10884" max="10884" width="21.42578125" style="66" customWidth="1"/>
    <col min="10885" max="10885" width="15.28515625" style="66" customWidth="1"/>
    <col min="10886" max="10886" width="23" style="66" customWidth="1"/>
    <col min="10887" max="10887" width="13.42578125" style="66" customWidth="1"/>
    <col min="10888" max="10889" width="12.85546875" style="66" customWidth="1"/>
    <col min="10890" max="10891" width="14.28515625" style="66" customWidth="1"/>
    <col min="10892" max="10893" width="13" style="66" customWidth="1"/>
    <col min="10894" max="10894" width="14.28515625" style="66" customWidth="1"/>
    <col min="10895" max="10904" width="12.28515625" style="66" customWidth="1"/>
    <col min="10905" max="11135" width="9.140625" style="66"/>
    <col min="11136" max="11136" width="17" style="66" customWidth="1"/>
    <col min="11137" max="11137" width="32.42578125" style="66" customWidth="1"/>
    <col min="11138" max="11138" width="14.85546875" style="66" bestFit="1" customWidth="1"/>
    <col min="11139" max="11139" width="14" style="66" customWidth="1"/>
    <col min="11140" max="11140" width="21.42578125" style="66" customWidth="1"/>
    <col min="11141" max="11141" width="15.28515625" style="66" customWidth="1"/>
    <col min="11142" max="11142" width="23" style="66" customWidth="1"/>
    <col min="11143" max="11143" width="13.42578125" style="66" customWidth="1"/>
    <col min="11144" max="11145" width="12.85546875" style="66" customWidth="1"/>
    <col min="11146" max="11147" width="14.28515625" style="66" customWidth="1"/>
    <col min="11148" max="11149" width="13" style="66" customWidth="1"/>
    <col min="11150" max="11150" width="14.28515625" style="66" customWidth="1"/>
    <col min="11151" max="11160" width="12.28515625" style="66" customWidth="1"/>
    <col min="11161" max="11391" width="9.140625" style="66"/>
    <col min="11392" max="11392" width="17" style="66" customWidth="1"/>
    <col min="11393" max="11393" width="32.42578125" style="66" customWidth="1"/>
    <col min="11394" max="11394" width="14.85546875" style="66" bestFit="1" customWidth="1"/>
    <col min="11395" max="11395" width="14" style="66" customWidth="1"/>
    <col min="11396" max="11396" width="21.42578125" style="66" customWidth="1"/>
    <col min="11397" max="11397" width="15.28515625" style="66" customWidth="1"/>
    <col min="11398" max="11398" width="23" style="66" customWidth="1"/>
    <col min="11399" max="11399" width="13.42578125" style="66" customWidth="1"/>
    <col min="11400" max="11401" width="12.85546875" style="66" customWidth="1"/>
    <col min="11402" max="11403" width="14.28515625" style="66" customWidth="1"/>
    <col min="11404" max="11405" width="13" style="66" customWidth="1"/>
    <col min="11406" max="11406" width="14.28515625" style="66" customWidth="1"/>
    <col min="11407" max="11416" width="12.28515625" style="66" customWidth="1"/>
    <col min="11417" max="11647" width="9.140625" style="66"/>
    <col min="11648" max="11648" width="17" style="66" customWidth="1"/>
    <col min="11649" max="11649" width="32.42578125" style="66" customWidth="1"/>
    <col min="11650" max="11650" width="14.85546875" style="66" bestFit="1" customWidth="1"/>
    <col min="11651" max="11651" width="14" style="66" customWidth="1"/>
    <col min="11652" max="11652" width="21.42578125" style="66" customWidth="1"/>
    <col min="11653" max="11653" width="15.28515625" style="66" customWidth="1"/>
    <col min="11654" max="11654" width="23" style="66" customWidth="1"/>
    <col min="11655" max="11655" width="13.42578125" style="66" customWidth="1"/>
    <col min="11656" max="11657" width="12.85546875" style="66" customWidth="1"/>
    <col min="11658" max="11659" width="14.28515625" style="66" customWidth="1"/>
    <col min="11660" max="11661" width="13" style="66" customWidth="1"/>
    <col min="11662" max="11662" width="14.28515625" style="66" customWidth="1"/>
    <col min="11663" max="11672" width="12.28515625" style="66" customWidth="1"/>
    <col min="11673" max="11903" width="9.140625" style="66"/>
    <col min="11904" max="11904" width="17" style="66" customWidth="1"/>
    <col min="11905" max="11905" width="32.42578125" style="66" customWidth="1"/>
    <col min="11906" max="11906" width="14.85546875" style="66" bestFit="1" customWidth="1"/>
    <col min="11907" max="11907" width="14" style="66" customWidth="1"/>
    <col min="11908" max="11908" width="21.42578125" style="66" customWidth="1"/>
    <col min="11909" max="11909" width="15.28515625" style="66" customWidth="1"/>
    <col min="11910" max="11910" width="23" style="66" customWidth="1"/>
    <col min="11911" max="11911" width="13.42578125" style="66" customWidth="1"/>
    <col min="11912" max="11913" width="12.85546875" style="66" customWidth="1"/>
    <col min="11914" max="11915" width="14.28515625" style="66" customWidth="1"/>
    <col min="11916" max="11917" width="13" style="66" customWidth="1"/>
    <col min="11918" max="11918" width="14.28515625" style="66" customWidth="1"/>
    <col min="11919" max="11928" width="12.28515625" style="66" customWidth="1"/>
    <col min="11929" max="12159" width="9.140625" style="66"/>
    <col min="12160" max="12160" width="17" style="66" customWidth="1"/>
    <col min="12161" max="12161" width="32.42578125" style="66" customWidth="1"/>
    <col min="12162" max="12162" width="14.85546875" style="66" bestFit="1" customWidth="1"/>
    <col min="12163" max="12163" width="14" style="66" customWidth="1"/>
    <col min="12164" max="12164" width="21.42578125" style="66" customWidth="1"/>
    <col min="12165" max="12165" width="15.28515625" style="66" customWidth="1"/>
    <col min="12166" max="12166" width="23" style="66" customWidth="1"/>
    <col min="12167" max="12167" width="13.42578125" style="66" customWidth="1"/>
    <col min="12168" max="12169" width="12.85546875" style="66" customWidth="1"/>
    <col min="12170" max="12171" width="14.28515625" style="66" customWidth="1"/>
    <col min="12172" max="12173" width="13" style="66" customWidth="1"/>
    <col min="12174" max="12174" width="14.28515625" style="66" customWidth="1"/>
    <col min="12175" max="12184" width="12.28515625" style="66" customWidth="1"/>
    <col min="12185" max="12415" width="9.140625" style="66"/>
    <col min="12416" max="12416" width="17" style="66" customWidth="1"/>
    <col min="12417" max="12417" width="32.42578125" style="66" customWidth="1"/>
    <col min="12418" max="12418" width="14.85546875" style="66" bestFit="1" customWidth="1"/>
    <col min="12419" max="12419" width="14" style="66" customWidth="1"/>
    <col min="12420" max="12420" width="21.42578125" style="66" customWidth="1"/>
    <col min="12421" max="12421" width="15.28515625" style="66" customWidth="1"/>
    <col min="12422" max="12422" width="23" style="66" customWidth="1"/>
    <col min="12423" max="12423" width="13.42578125" style="66" customWidth="1"/>
    <col min="12424" max="12425" width="12.85546875" style="66" customWidth="1"/>
    <col min="12426" max="12427" width="14.28515625" style="66" customWidth="1"/>
    <col min="12428" max="12429" width="13" style="66" customWidth="1"/>
    <col min="12430" max="12430" width="14.28515625" style="66" customWidth="1"/>
    <col min="12431" max="12440" width="12.28515625" style="66" customWidth="1"/>
    <col min="12441" max="12671" width="9.140625" style="66"/>
    <col min="12672" max="12672" width="17" style="66" customWidth="1"/>
    <col min="12673" max="12673" width="32.42578125" style="66" customWidth="1"/>
    <col min="12674" max="12674" width="14.85546875" style="66" bestFit="1" customWidth="1"/>
    <col min="12675" max="12675" width="14" style="66" customWidth="1"/>
    <col min="12676" max="12676" width="21.42578125" style="66" customWidth="1"/>
    <col min="12677" max="12677" width="15.28515625" style="66" customWidth="1"/>
    <col min="12678" max="12678" width="23" style="66" customWidth="1"/>
    <col min="12679" max="12679" width="13.42578125" style="66" customWidth="1"/>
    <col min="12680" max="12681" width="12.85546875" style="66" customWidth="1"/>
    <col min="12682" max="12683" width="14.28515625" style="66" customWidth="1"/>
    <col min="12684" max="12685" width="13" style="66" customWidth="1"/>
    <col min="12686" max="12686" width="14.28515625" style="66" customWidth="1"/>
    <col min="12687" max="12696" width="12.28515625" style="66" customWidth="1"/>
    <col min="12697" max="12927" width="9.140625" style="66"/>
    <col min="12928" max="12928" width="17" style="66" customWidth="1"/>
    <col min="12929" max="12929" width="32.42578125" style="66" customWidth="1"/>
    <col min="12930" max="12930" width="14.85546875" style="66" bestFit="1" customWidth="1"/>
    <col min="12931" max="12931" width="14" style="66" customWidth="1"/>
    <col min="12932" max="12932" width="21.42578125" style="66" customWidth="1"/>
    <col min="12933" max="12933" width="15.28515625" style="66" customWidth="1"/>
    <col min="12934" max="12934" width="23" style="66" customWidth="1"/>
    <col min="12935" max="12935" width="13.42578125" style="66" customWidth="1"/>
    <col min="12936" max="12937" width="12.85546875" style="66" customWidth="1"/>
    <col min="12938" max="12939" width="14.28515625" style="66" customWidth="1"/>
    <col min="12940" max="12941" width="13" style="66" customWidth="1"/>
    <col min="12942" max="12942" width="14.28515625" style="66" customWidth="1"/>
    <col min="12943" max="12952" width="12.28515625" style="66" customWidth="1"/>
    <col min="12953" max="13183" width="9.140625" style="66"/>
    <col min="13184" max="13184" width="17" style="66" customWidth="1"/>
    <col min="13185" max="13185" width="32.42578125" style="66" customWidth="1"/>
    <col min="13186" max="13186" width="14.85546875" style="66" bestFit="1" customWidth="1"/>
    <col min="13187" max="13187" width="14" style="66" customWidth="1"/>
    <col min="13188" max="13188" width="21.42578125" style="66" customWidth="1"/>
    <col min="13189" max="13189" width="15.28515625" style="66" customWidth="1"/>
    <col min="13190" max="13190" width="23" style="66" customWidth="1"/>
    <col min="13191" max="13191" width="13.42578125" style="66" customWidth="1"/>
    <col min="13192" max="13193" width="12.85546875" style="66" customWidth="1"/>
    <col min="13194" max="13195" width="14.28515625" style="66" customWidth="1"/>
    <col min="13196" max="13197" width="13" style="66" customWidth="1"/>
    <col min="13198" max="13198" width="14.28515625" style="66" customWidth="1"/>
    <col min="13199" max="13208" width="12.28515625" style="66" customWidth="1"/>
    <col min="13209" max="13439" width="9.140625" style="66"/>
    <col min="13440" max="13440" width="17" style="66" customWidth="1"/>
    <col min="13441" max="13441" width="32.42578125" style="66" customWidth="1"/>
    <col min="13442" max="13442" width="14.85546875" style="66" bestFit="1" customWidth="1"/>
    <col min="13443" max="13443" width="14" style="66" customWidth="1"/>
    <col min="13444" max="13444" width="21.42578125" style="66" customWidth="1"/>
    <col min="13445" max="13445" width="15.28515625" style="66" customWidth="1"/>
    <col min="13446" max="13446" width="23" style="66" customWidth="1"/>
    <col min="13447" max="13447" width="13.42578125" style="66" customWidth="1"/>
    <col min="13448" max="13449" width="12.85546875" style="66" customWidth="1"/>
    <col min="13450" max="13451" width="14.28515625" style="66" customWidth="1"/>
    <col min="13452" max="13453" width="13" style="66" customWidth="1"/>
    <col min="13454" max="13454" width="14.28515625" style="66" customWidth="1"/>
    <col min="13455" max="13464" width="12.28515625" style="66" customWidth="1"/>
    <col min="13465" max="13695" width="9.140625" style="66"/>
    <col min="13696" max="13696" width="17" style="66" customWidth="1"/>
    <col min="13697" max="13697" width="32.42578125" style="66" customWidth="1"/>
    <col min="13698" max="13698" width="14.85546875" style="66" bestFit="1" customWidth="1"/>
    <col min="13699" max="13699" width="14" style="66" customWidth="1"/>
    <col min="13700" max="13700" width="21.42578125" style="66" customWidth="1"/>
    <col min="13701" max="13701" width="15.28515625" style="66" customWidth="1"/>
    <col min="13702" max="13702" width="23" style="66" customWidth="1"/>
    <col min="13703" max="13703" width="13.42578125" style="66" customWidth="1"/>
    <col min="13704" max="13705" width="12.85546875" style="66" customWidth="1"/>
    <col min="13706" max="13707" width="14.28515625" style="66" customWidth="1"/>
    <col min="13708" max="13709" width="13" style="66" customWidth="1"/>
    <col min="13710" max="13710" width="14.28515625" style="66" customWidth="1"/>
    <col min="13711" max="13720" width="12.28515625" style="66" customWidth="1"/>
    <col min="13721" max="13951" width="9.140625" style="66"/>
    <col min="13952" max="13952" width="17" style="66" customWidth="1"/>
    <col min="13953" max="13953" width="32.42578125" style="66" customWidth="1"/>
    <col min="13954" max="13954" width="14.85546875" style="66" bestFit="1" customWidth="1"/>
    <col min="13955" max="13955" width="14" style="66" customWidth="1"/>
    <col min="13956" max="13956" width="21.42578125" style="66" customWidth="1"/>
    <col min="13957" max="13957" width="15.28515625" style="66" customWidth="1"/>
    <col min="13958" max="13958" width="23" style="66" customWidth="1"/>
    <col min="13959" max="13959" width="13.42578125" style="66" customWidth="1"/>
    <col min="13960" max="13961" width="12.85546875" style="66" customWidth="1"/>
    <col min="13962" max="13963" width="14.28515625" style="66" customWidth="1"/>
    <col min="13964" max="13965" width="13" style="66" customWidth="1"/>
    <col min="13966" max="13966" width="14.28515625" style="66" customWidth="1"/>
    <col min="13967" max="13976" width="12.28515625" style="66" customWidth="1"/>
    <col min="13977" max="14207" width="9.140625" style="66"/>
    <col min="14208" max="14208" width="17" style="66" customWidth="1"/>
    <col min="14209" max="14209" width="32.42578125" style="66" customWidth="1"/>
    <col min="14210" max="14210" width="14.85546875" style="66" bestFit="1" customWidth="1"/>
    <col min="14211" max="14211" width="14" style="66" customWidth="1"/>
    <col min="14212" max="14212" width="21.42578125" style="66" customWidth="1"/>
    <col min="14213" max="14213" width="15.28515625" style="66" customWidth="1"/>
    <col min="14214" max="14214" width="23" style="66" customWidth="1"/>
    <col min="14215" max="14215" width="13.42578125" style="66" customWidth="1"/>
    <col min="14216" max="14217" width="12.85546875" style="66" customWidth="1"/>
    <col min="14218" max="14219" width="14.28515625" style="66" customWidth="1"/>
    <col min="14220" max="14221" width="13" style="66" customWidth="1"/>
    <col min="14222" max="14222" width="14.28515625" style="66" customWidth="1"/>
    <col min="14223" max="14232" width="12.28515625" style="66" customWidth="1"/>
    <col min="14233" max="14463" width="9.140625" style="66"/>
    <col min="14464" max="14464" width="17" style="66" customWidth="1"/>
    <col min="14465" max="14465" width="32.42578125" style="66" customWidth="1"/>
    <col min="14466" max="14466" width="14.85546875" style="66" bestFit="1" customWidth="1"/>
    <col min="14467" max="14467" width="14" style="66" customWidth="1"/>
    <col min="14468" max="14468" width="21.42578125" style="66" customWidth="1"/>
    <col min="14469" max="14469" width="15.28515625" style="66" customWidth="1"/>
    <col min="14470" max="14470" width="23" style="66" customWidth="1"/>
    <col min="14471" max="14471" width="13.42578125" style="66" customWidth="1"/>
    <col min="14472" max="14473" width="12.85546875" style="66" customWidth="1"/>
    <col min="14474" max="14475" width="14.28515625" style="66" customWidth="1"/>
    <col min="14476" max="14477" width="13" style="66" customWidth="1"/>
    <col min="14478" max="14478" width="14.28515625" style="66" customWidth="1"/>
    <col min="14479" max="14488" width="12.28515625" style="66" customWidth="1"/>
    <col min="14489" max="14719" width="9.140625" style="66"/>
    <col min="14720" max="14720" width="17" style="66" customWidth="1"/>
    <col min="14721" max="14721" width="32.42578125" style="66" customWidth="1"/>
    <col min="14722" max="14722" width="14.85546875" style="66" bestFit="1" customWidth="1"/>
    <col min="14723" max="14723" width="14" style="66" customWidth="1"/>
    <col min="14724" max="14724" width="21.42578125" style="66" customWidth="1"/>
    <col min="14725" max="14725" width="15.28515625" style="66" customWidth="1"/>
    <col min="14726" max="14726" width="23" style="66" customWidth="1"/>
    <col min="14727" max="14727" width="13.42578125" style="66" customWidth="1"/>
    <col min="14728" max="14729" width="12.85546875" style="66" customWidth="1"/>
    <col min="14730" max="14731" width="14.28515625" style="66" customWidth="1"/>
    <col min="14732" max="14733" width="13" style="66" customWidth="1"/>
    <col min="14734" max="14734" width="14.28515625" style="66" customWidth="1"/>
    <col min="14735" max="14744" width="12.28515625" style="66" customWidth="1"/>
    <col min="14745" max="14975" width="9.140625" style="66"/>
    <col min="14976" max="14976" width="17" style="66" customWidth="1"/>
    <col min="14977" max="14977" width="32.42578125" style="66" customWidth="1"/>
    <col min="14978" max="14978" width="14.85546875" style="66" bestFit="1" customWidth="1"/>
    <col min="14979" max="14979" width="14" style="66" customWidth="1"/>
    <col min="14980" max="14980" width="21.42578125" style="66" customWidth="1"/>
    <col min="14981" max="14981" width="15.28515625" style="66" customWidth="1"/>
    <col min="14982" max="14982" width="23" style="66" customWidth="1"/>
    <col min="14983" max="14983" width="13.42578125" style="66" customWidth="1"/>
    <col min="14984" max="14985" width="12.85546875" style="66" customWidth="1"/>
    <col min="14986" max="14987" width="14.28515625" style="66" customWidth="1"/>
    <col min="14988" max="14989" width="13" style="66" customWidth="1"/>
    <col min="14990" max="14990" width="14.28515625" style="66" customWidth="1"/>
    <col min="14991" max="15000" width="12.28515625" style="66" customWidth="1"/>
    <col min="15001" max="15231" width="9.140625" style="66"/>
    <col min="15232" max="15232" width="17" style="66" customWidth="1"/>
    <col min="15233" max="15233" width="32.42578125" style="66" customWidth="1"/>
    <col min="15234" max="15234" width="14.85546875" style="66" bestFit="1" customWidth="1"/>
    <col min="15235" max="15235" width="14" style="66" customWidth="1"/>
    <col min="15236" max="15236" width="21.42578125" style="66" customWidth="1"/>
    <col min="15237" max="15237" width="15.28515625" style="66" customWidth="1"/>
    <col min="15238" max="15238" width="23" style="66" customWidth="1"/>
    <col min="15239" max="15239" width="13.42578125" style="66" customWidth="1"/>
    <col min="15240" max="15241" width="12.85546875" style="66" customWidth="1"/>
    <col min="15242" max="15243" width="14.28515625" style="66" customWidth="1"/>
    <col min="15244" max="15245" width="13" style="66" customWidth="1"/>
    <col min="15246" max="15246" width="14.28515625" style="66" customWidth="1"/>
    <col min="15247" max="15256" width="12.28515625" style="66" customWidth="1"/>
    <col min="15257" max="15487" width="9.140625" style="66"/>
    <col min="15488" max="15488" width="17" style="66" customWidth="1"/>
    <col min="15489" max="15489" width="32.42578125" style="66" customWidth="1"/>
    <col min="15490" max="15490" width="14.85546875" style="66" bestFit="1" customWidth="1"/>
    <col min="15491" max="15491" width="14" style="66" customWidth="1"/>
    <col min="15492" max="15492" width="21.42578125" style="66" customWidth="1"/>
    <col min="15493" max="15493" width="15.28515625" style="66" customWidth="1"/>
    <col min="15494" max="15494" width="23" style="66" customWidth="1"/>
    <col min="15495" max="15495" width="13.42578125" style="66" customWidth="1"/>
    <col min="15496" max="15497" width="12.85546875" style="66" customWidth="1"/>
    <col min="15498" max="15499" width="14.28515625" style="66" customWidth="1"/>
    <col min="15500" max="15501" width="13" style="66" customWidth="1"/>
    <col min="15502" max="15502" width="14.28515625" style="66" customWidth="1"/>
    <col min="15503" max="15512" width="12.28515625" style="66" customWidth="1"/>
    <col min="15513" max="15743" width="9.140625" style="66"/>
    <col min="15744" max="15744" width="17" style="66" customWidth="1"/>
    <col min="15745" max="15745" width="32.42578125" style="66" customWidth="1"/>
    <col min="15746" max="15746" width="14.85546875" style="66" bestFit="1" customWidth="1"/>
    <col min="15747" max="15747" width="14" style="66" customWidth="1"/>
    <col min="15748" max="15748" width="21.42578125" style="66" customWidth="1"/>
    <col min="15749" max="15749" width="15.28515625" style="66" customWidth="1"/>
    <col min="15750" max="15750" width="23" style="66" customWidth="1"/>
    <col min="15751" max="15751" width="13.42578125" style="66" customWidth="1"/>
    <col min="15752" max="15753" width="12.85546875" style="66" customWidth="1"/>
    <col min="15754" max="15755" width="14.28515625" style="66" customWidth="1"/>
    <col min="15756" max="15757" width="13" style="66" customWidth="1"/>
    <col min="15758" max="15758" width="14.28515625" style="66" customWidth="1"/>
    <col min="15759" max="15768" width="12.28515625" style="66" customWidth="1"/>
    <col min="15769" max="15999" width="9.140625" style="66"/>
    <col min="16000" max="16000" width="17" style="66" customWidth="1"/>
    <col min="16001" max="16001" width="32.42578125" style="66" customWidth="1"/>
    <col min="16002" max="16002" width="14.85546875" style="66" bestFit="1" customWidth="1"/>
    <col min="16003" max="16003" width="14" style="66" customWidth="1"/>
    <col min="16004" max="16004" width="21.42578125" style="66" customWidth="1"/>
    <col min="16005" max="16005" width="15.28515625" style="66" customWidth="1"/>
    <col min="16006" max="16006" width="23" style="66" customWidth="1"/>
    <col min="16007" max="16007" width="13.42578125" style="66" customWidth="1"/>
    <col min="16008" max="16009" width="12.85546875" style="66" customWidth="1"/>
    <col min="16010" max="16011" width="14.28515625" style="66" customWidth="1"/>
    <col min="16012" max="16013" width="13" style="66" customWidth="1"/>
    <col min="16014" max="16014" width="14.28515625" style="66" customWidth="1"/>
    <col min="16015" max="16024" width="12.28515625" style="66" customWidth="1"/>
    <col min="16025" max="16384" width="9.140625" style="66"/>
  </cols>
  <sheetData>
    <row r="2" spans="2:17" ht="15.75" x14ac:dyDescent="0.25">
      <c r="B2" s="313" t="s">
        <v>354</v>
      </c>
      <c r="C2" s="313"/>
      <c r="D2" s="313"/>
      <c r="E2" s="313"/>
      <c r="F2" s="313"/>
      <c r="G2" s="313"/>
      <c r="H2" s="313"/>
      <c r="I2" s="313"/>
      <c r="J2" s="99"/>
      <c r="K2" s="99"/>
      <c r="L2" s="99"/>
      <c r="M2" s="99"/>
      <c r="N2" s="99"/>
      <c r="O2" s="99"/>
      <c r="P2" s="99"/>
      <c r="Q2" s="99"/>
    </row>
    <row r="3" spans="2:17" x14ac:dyDescent="0.25">
      <c r="I3" s="193"/>
    </row>
    <row r="4" spans="2:17" ht="15.75" x14ac:dyDescent="0.25">
      <c r="B4" s="205" t="s">
        <v>448</v>
      </c>
    </row>
    <row r="5" spans="2:17" ht="15" customHeight="1" x14ac:dyDescent="0.25"/>
    <row r="6" spans="2:17" ht="36" customHeight="1" x14ac:dyDescent="0.25">
      <c r="B6" s="206" t="s">
        <v>355</v>
      </c>
      <c r="C6" s="206" t="s">
        <v>353</v>
      </c>
      <c r="D6" s="206" t="s">
        <v>356</v>
      </c>
      <c r="E6" s="206" t="s">
        <v>357</v>
      </c>
      <c r="F6" s="206" t="s">
        <v>358</v>
      </c>
      <c r="G6" s="206" t="s">
        <v>359</v>
      </c>
      <c r="H6" s="206" t="s">
        <v>360</v>
      </c>
    </row>
    <row r="7" spans="2:17" ht="15" customHeight="1" x14ac:dyDescent="0.25">
      <c r="B7" s="317" t="s">
        <v>361</v>
      </c>
      <c r="C7" s="82" t="s">
        <v>52</v>
      </c>
      <c r="D7" s="207">
        <v>4</v>
      </c>
      <c r="E7" s="208">
        <v>0.8</v>
      </c>
      <c r="F7" s="207">
        <v>2</v>
      </c>
      <c r="G7" s="82">
        <v>90</v>
      </c>
      <c r="H7" s="209">
        <v>10</v>
      </c>
    </row>
    <row r="8" spans="2:17" x14ac:dyDescent="0.25">
      <c r="B8" s="317"/>
      <c r="C8" s="210" t="s">
        <v>0</v>
      </c>
      <c r="D8" s="207">
        <v>3</v>
      </c>
      <c r="E8" s="208">
        <v>0.8</v>
      </c>
      <c r="F8" s="207">
        <v>1.5</v>
      </c>
      <c r="G8" s="82">
        <v>90</v>
      </c>
      <c r="H8" s="209">
        <v>10</v>
      </c>
    </row>
    <row r="9" spans="2:17" x14ac:dyDescent="0.25">
      <c r="B9" s="317"/>
      <c r="C9" s="210" t="s">
        <v>2</v>
      </c>
      <c r="D9" s="207">
        <v>5</v>
      </c>
      <c r="E9" s="208">
        <v>0.8</v>
      </c>
      <c r="F9" s="207">
        <v>2.5</v>
      </c>
      <c r="G9" s="82">
        <v>90</v>
      </c>
      <c r="H9" s="209">
        <v>10</v>
      </c>
    </row>
    <row r="10" spans="2:17" x14ac:dyDescent="0.25">
      <c r="B10" s="317"/>
      <c r="C10" s="210" t="s">
        <v>3</v>
      </c>
      <c r="D10" s="207">
        <v>56</v>
      </c>
      <c r="E10" s="208">
        <v>0.8</v>
      </c>
      <c r="F10" s="207">
        <v>28</v>
      </c>
      <c r="G10" s="82">
        <v>90</v>
      </c>
      <c r="H10" s="209">
        <v>10</v>
      </c>
    </row>
    <row r="11" spans="2:17" x14ac:dyDescent="0.25">
      <c r="B11" s="317"/>
      <c r="C11" s="210" t="s">
        <v>5</v>
      </c>
      <c r="D11" s="207">
        <v>7</v>
      </c>
      <c r="E11" s="208">
        <v>0.8</v>
      </c>
      <c r="F11" s="207">
        <v>3.5</v>
      </c>
      <c r="G11" s="82">
        <v>90</v>
      </c>
      <c r="H11" s="209">
        <v>10</v>
      </c>
    </row>
    <row r="12" spans="2:17" x14ac:dyDescent="0.25">
      <c r="B12" s="317"/>
      <c r="C12" s="210" t="s">
        <v>11</v>
      </c>
      <c r="D12" s="207">
        <v>11.3</v>
      </c>
      <c r="E12" s="208">
        <v>0.8</v>
      </c>
      <c r="F12" s="207">
        <v>5.65</v>
      </c>
      <c r="G12" s="82">
        <v>90</v>
      </c>
      <c r="H12" s="209">
        <v>10</v>
      </c>
    </row>
    <row r="13" spans="2:17" x14ac:dyDescent="0.25">
      <c r="B13" s="317"/>
      <c r="C13" s="210" t="s">
        <v>14</v>
      </c>
      <c r="D13" s="207">
        <v>9</v>
      </c>
      <c r="E13" s="208">
        <v>0.8</v>
      </c>
      <c r="F13" s="207">
        <v>4.5</v>
      </c>
      <c r="G13" s="82">
        <v>90</v>
      </c>
      <c r="H13" s="209">
        <v>10</v>
      </c>
    </row>
    <row r="14" spans="2:17" x14ac:dyDescent="0.25">
      <c r="B14" s="317"/>
      <c r="C14" s="210" t="s">
        <v>18</v>
      </c>
      <c r="D14" s="207">
        <v>20</v>
      </c>
      <c r="E14" s="208">
        <v>0.8</v>
      </c>
      <c r="F14" s="207">
        <v>10</v>
      </c>
      <c r="G14" s="82">
        <v>90</v>
      </c>
      <c r="H14" s="209">
        <v>10</v>
      </c>
    </row>
    <row r="15" spans="2:17" x14ac:dyDescent="0.25">
      <c r="B15" s="317"/>
      <c r="C15" s="210" t="s">
        <v>21</v>
      </c>
      <c r="D15" s="207">
        <v>1.5</v>
      </c>
      <c r="E15" s="208">
        <v>0.8</v>
      </c>
      <c r="F15" s="207">
        <v>0.75</v>
      </c>
      <c r="G15" s="82">
        <v>90</v>
      </c>
      <c r="H15" s="209">
        <v>10</v>
      </c>
    </row>
    <row r="16" spans="2:17" x14ac:dyDescent="0.25">
      <c r="B16" s="317"/>
      <c r="C16" s="210" t="s">
        <v>24</v>
      </c>
      <c r="D16" s="207">
        <v>2.2000000000000002</v>
      </c>
      <c r="E16" s="208">
        <v>0.8</v>
      </c>
      <c r="F16" s="207">
        <v>1.1000000000000001</v>
      </c>
      <c r="G16" s="82">
        <v>90</v>
      </c>
      <c r="H16" s="209">
        <v>10</v>
      </c>
    </row>
    <row r="17" spans="2:8" x14ac:dyDescent="0.25">
      <c r="B17" s="317"/>
      <c r="C17" s="210" t="s">
        <v>25</v>
      </c>
      <c r="D17" s="207">
        <v>11.4</v>
      </c>
      <c r="E17" s="208">
        <v>0.8</v>
      </c>
      <c r="F17" s="207">
        <v>5.7</v>
      </c>
      <c r="G17" s="82">
        <v>90</v>
      </c>
      <c r="H17" s="209">
        <v>10</v>
      </c>
    </row>
    <row r="18" spans="2:8" x14ac:dyDescent="0.25">
      <c r="B18" s="317"/>
      <c r="C18" s="210" t="s">
        <v>35</v>
      </c>
      <c r="D18" s="207">
        <v>1.7</v>
      </c>
      <c r="E18" s="208">
        <v>0.8</v>
      </c>
      <c r="F18" s="207">
        <v>0.85</v>
      </c>
      <c r="G18" s="82">
        <v>90</v>
      </c>
      <c r="H18" s="209">
        <v>10</v>
      </c>
    </row>
    <row r="19" spans="2:8" x14ac:dyDescent="0.25">
      <c r="B19" s="317"/>
      <c r="C19" s="210" t="s">
        <v>36</v>
      </c>
      <c r="D19" s="207">
        <v>2</v>
      </c>
      <c r="E19" s="208">
        <v>0.8</v>
      </c>
      <c r="F19" s="207">
        <v>1</v>
      </c>
      <c r="G19" s="82">
        <v>90</v>
      </c>
      <c r="H19" s="209">
        <v>10</v>
      </c>
    </row>
    <row r="20" spans="2:8" x14ac:dyDescent="0.25">
      <c r="B20" s="317"/>
      <c r="C20" s="210" t="s">
        <v>38</v>
      </c>
      <c r="D20" s="207">
        <v>350</v>
      </c>
      <c r="E20" s="208">
        <v>0.8</v>
      </c>
      <c r="F20" s="207">
        <v>175</v>
      </c>
      <c r="G20" s="82">
        <v>90</v>
      </c>
      <c r="H20" s="209">
        <v>10</v>
      </c>
    </row>
    <row r="21" spans="2:8" x14ac:dyDescent="0.25">
      <c r="B21" s="317"/>
      <c r="C21" s="210" t="s">
        <v>41</v>
      </c>
      <c r="D21" s="207">
        <v>19</v>
      </c>
      <c r="E21" s="208">
        <v>0.8</v>
      </c>
      <c r="F21" s="207">
        <v>9.5</v>
      </c>
      <c r="G21" s="82">
        <v>90</v>
      </c>
      <c r="H21" s="209">
        <v>10</v>
      </c>
    </row>
    <row r="22" spans="2:8" x14ac:dyDescent="0.25">
      <c r="B22" s="317"/>
      <c r="C22" s="210" t="s">
        <v>43</v>
      </c>
      <c r="D22" s="207">
        <v>4</v>
      </c>
      <c r="E22" s="208">
        <v>0.8</v>
      </c>
      <c r="F22" s="207">
        <v>2</v>
      </c>
      <c r="G22" s="82">
        <v>90</v>
      </c>
      <c r="H22" s="209">
        <v>10</v>
      </c>
    </row>
    <row r="23" spans="2:8" x14ac:dyDescent="0.25">
      <c r="B23" s="317"/>
      <c r="C23" s="210" t="s">
        <v>46</v>
      </c>
      <c r="D23" s="207">
        <v>20.6</v>
      </c>
      <c r="E23" s="208">
        <v>0.8</v>
      </c>
      <c r="F23" s="207">
        <v>10.3</v>
      </c>
      <c r="G23" s="82">
        <v>90</v>
      </c>
      <c r="H23" s="209">
        <v>10</v>
      </c>
    </row>
    <row r="24" spans="2:8" x14ac:dyDescent="0.25">
      <c r="B24" s="317"/>
      <c r="C24" s="210" t="s">
        <v>47</v>
      </c>
      <c r="D24" s="207">
        <v>5</v>
      </c>
      <c r="E24" s="208">
        <v>0.8</v>
      </c>
      <c r="F24" s="207">
        <v>2.5</v>
      </c>
      <c r="G24" s="82">
        <v>90</v>
      </c>
      <c r="H24" s="209">
        <v>10</v>
      </c>
    </row>
    <row r="25" spans="2:8" x14ac:dyDescent="0.25">
      <c r="B25" s="317"/>
      <c r="C25" s="210" t="s">
        <v>48</v>
      </c>
      <c r="D25" s="207">
        <v>4</v>
      </c>
      <c r="E25" s="208">
        <v>0.8</v>
      </c>
      <c r="F25" s="207">
        <v>2</v>
      </c>
      <c r="G25" s="82">
        <v>90</v>
      </c>
      <c r="H25" s="209">
        <v>10</v>
      </c>
    </row>
    <row r="26" spans="2:8" x14ac:dyDescent="0.25">
      <c r="B26" s="317"/>
      <c r="C26" s="210" t="s">
        <v>50</v>
      </c>
      <c r="D26" s="207">
        <v>5.3</v>
      </c>
      <c r="E26" s="208">
        <v>0.8</v>
      </c>
      <c r="F26" s="207">
        <v>2.65</v>
      </c>
      <c r="G26" s="82">
        <v>90</v>
      </c>
      <c r="H26" s="209">
        <v>10</v>
      </c>
    </row>
    <row r="27" spans="2:8" x14ac:dyDescent="0.25">
      <c r="B27" s="317"/>
      <c r="C27" s="211" t="s">
        <v>362</v>
      </c>
      <c r="D27" s="211">
        <v>542</v>
      </c>
      <c r="E27" s="212"/>
      <c r="F27" s="213">
        <v>271</v>
      </c>
      <c r="G27" s="212"/>
      <c r="H27" s="212"/>
    </row>
    <row r="28" spans="2:8" s="198" customFormat="1" ht="15.75" x14ac:dyDescent="0.25">
      <c r="B28" s="214"/>
      <c r="C28" s="214"/>
      <c r="D28" s="215"/>
      <c r="E28" s="216"/>
      <c r="F28" s="215"/>
      <c r="G28" s="216"/>
      <c r="H28" s="216"/>
    </row>
    <row r="29" spans="2:8" s="198" customFormat="1" ht="15.75" x14ac:dyDescent="0.25">
      <c r="B29" s="214"/>
      <c r="C29" s="214"/>
      <c r="D29" s="215"/>
      <c r="E29" s="216"/>
      <c r="F29" s="216"/>
      <c r="G29" s="216"/>
      <c r="H29" s="216"/>
    </row>
    <row r="30" spans="2:8" s="218" customFormat="1" ht="15.75" x14ac:dyDescent="0.25">
      <c r="B30" s="217" t="s">
        <v>449</v>
      </c>
      <c r="C30" s="215"/>
      <c r="D30" s="215"/>
      <c r="E30" s="216"/>
      <c r="F30" s="216"/>
      <c r="G30" s="216"/>
      <c r="H30" s="216"/>
    </row>
    <row r="31" spans="2:8" s="198" customFormat="1" x14ac:dyDescent="0.25">
      <c r="B31" s="219"/>
      <c r="C31" s="220"/>
      <c r="D31" s="220"/>
      <c r="E31" s="220"/>
      <c r="F31" s="220"/>
      <c r="G31" s="220"/>
      <c r="H31" s="220"/>
    </row>
    <row r="32" spans="2:8" ht="32.25" customHeight="1" x14ac:dyDescent="0.25">
      <c r="B32" s="206" t="s">
        <v>355</v>
      </c>
      <c r="C32" s="206" t="s">
        <v>353</v>
      </c>
      <c r="D32" s="206" t="s">
        <v>356</v>
      </c>
      <c r="E32" s="206" t="s">
        <v>357</v>
      </c>
      <c r="F32" s="206" t="s">
        <v>358</v>
      </c>
      <c r="G32" s="206" t="s">
        <v>359</v>
      </c>
      <c r="H32" s="206" t="s">
        <v>360</v>
      </c>
    </row>
    <row r="33" spans="2:8" ht="15" customHeight="1" x14ac:dyDescent="0.25">
      <c r="B33" s="317" t="s">
        <v>363</v>
      </c>
      <c r="C33" s="82" t="s">
        <v>52</v>
      </c>
      <c r="D33" s="207">
        <v>10</v>
      </c>
      <c r="E33" s="82">
        <v>0.95</v>
      </c>
      <c r="F33" s="207">
        <v>5</v>
      </c>
      <c r="G33" s="82">
        <v>90</v>
      </c>
      <c r="H33" s="209">
        <v>10</v>
      </c>
    </row>
    <row r="34" spans="2:8" x14ac:dyDescent="0.25">
      <c r="B34" s="317"/>
      <c r="C34" s="82" t="s">
        <v>5</v>
      </c>
      <c r="D34" s="207">
        <v>140</v>
      </c>
      <c r="E34" s="82">
        <v>0.95</v>
      </c>
      <c r="F34" s="207">
        <v>70</v>
      </c>
      <c r="G34" s="82">
        <v>90</v>
      </c>
      <c r="H34" s="209">
        <v>10</v>
      </c>
    </row>
    <row r="35" spans="2:8" x14ac:dyDescent="0.25">
      <c r="B35" s="317"/>
      <c r="C35" s="82" t="s">
        <v>53</v>
      </c>
      <c r="D35" s="207">
        <v>60.6</v>
      </c>
      <c r="E35" s="82">
        <v>0.95</v>
      </c>
      <c r="F35" s="207">
        <v>30.3</v>
      </c>
      <c r="G35" s="82">
        <v>90</v>
      </c>
      <c r="H35" s="209">
        <v>10</v>
      </c>
    </row>
    <row r="36" spans="2:8" x14ac:dyDescent="0.25">
      <c r="B36" s="317"/>
      <c r="C36" s="82" t="s">
        <v>55</v>
      </c>
      <c r="D36" s="207">
        <v>5</v>
      </c>
      <c r="E36" s="82">
        <v>0.95</v>
      </c>
      <c r="F36" s="207">
        <v>2.5</v>
      </c>
      <c r="G36" s="82">
        <v>90</v>
      </c>
      <c r="H36" s="209">
        <v>10</v>
      </c>
    </row>
    <row r="37" spans="2:8" x14ac:dyDescent="0.25">
      <c r="B37" s="317"/>
      <c r="C37" s="82" t="s">
        <v>13</v>
      </c>
      <c r="D37" s="207">
        <v>10</v>
      </c>
      <c r="E37" s="82">
        <v>0.95</v>
      </c>
      <c r="F37" s="207">
        <v>5</v>
      </c>
      <c r="G37" s="82">
        <v>90</v>
      </c>
      <c r="H37" s="209">
        <v>10</v>
      </c>
    </row>
    <row r="38" spans="2:8" x14ac:dyDescent="0.25">
      <c r="B38" s="317"/>
      <c r="C38" s="82" t="s">
        <v>14</v>
      </c>
      <c r="D38" s="207">
        <v>18</v>
      </c>
      <c r="E38" s="82">
        <v>0.95</v>
      </c>
      <c r="F38" s="207">
        <v>9</v>
      </c>
      <c r="G38" s="82">
        <v>90</v>
      </c>
      <c r="H38" s="209">
        <v>10</v>
      </c>
    </row>
    <row r="39" spans="2:8" x14ac:dyDescent="0.25">
      <c r="B39" s="317"/>
      <c r="C39" s="82" t="s">
        <v>21</v>
      </c>
      <c r="D39" s="207">
        <v>4</v>
      </c>
      <c r="E39" s="82">
        <v>0.95</v>
      </c>
      <c r="F39" s="207">
        <v>2</v>
      </c>
      <c r="G39" s="82">
        <v>90</v>
      </c>
      <c r="H39" s="209">
        <v>10</v>
      </c>
    </row>
    <row r="40" spans="2:8" x14ac:dyDescent="0.25">
      <c r="B40" s="317"/>
      <c r="C40" s="82" t="s">
        <v>22</v>
      </c>
      <c r="D40" s="207">
        <v>7</v>
      </c>
      <c r="E40" s="82">
        <v>0.95</v>
      </c>
      <c r="F40" s="207">
        <v>3.5</v>
      </c>
      <c r="G40" s="82">
        <v>90</v>
      </c>
      <c r="H40" s="209">
        <v>10</v>
      </c>
    </row>
    <row r="41" spans="2:8" x14ac:dyDescent="0.25">
      <c r="B41" s="317"/>
      <c r="C41" s="82" t="s">
        <v>54</v>
      </c>
      <c r="D41" s="207">
        <v>1336.5</v>
      </c>
      <c r="E41" s="82">
        <v>0.95</v>
      </c>
      <c r="F41" s="207">
        <v>668.25</v>
      </c>
      <c r="G41" s="82">
        <v>90</v>
      </c>
      <c r="H41" s="209">
        <v>10</v>
      </c>
    </row>
    <row r="42" spans="2:8" x14ac:dyDescent="0.25">
      <c r="B42" s="317"/>
      <c r="C42" s="82" t="s">
        <v>35</v>
      </c>
      <c r="D42" s="207">
        <v>1</v>
      </c>
      <c r="E42" s="82">
        <v>0.95</v>
      </c>
      <c r="F42" s="207">
        <v>0.5</v>
      </c>
      <c r="G42" s="82">
        <v>90</v>
      </c>
      <c r="H42" s="209">
        <v>10</v>
      </c>
    </row>
    <row r="43" spans="2:8" x14ac:dyDescent="0.25">
      <c r="B43" s="317"/>
      <c r="C43" s="82" t="s">
        <v>36</v>
      </c>
      <c r="D43" s="207">
        <v>16.5</v>
      </c>
      <c r="E43" s="82">
        <v>0.95</v>
      </c>
      <c r="F43" s="207">
        <v>8.25</v>
      </c>
      <c r="G43" s="82">
        <v>90</v>
      </c>
      <c r="H43" s="209">
        <v>10</v>
      </c>
    </row>
    <row r="44" spans="2:8" x14ac:dyDescent="0.25">
      <c r="B44" s="317"/>
      <c r="C44" s="82" t="s">
        <v>38</v>
      </c>
      <c r="D44" s="207">
        <v>160</v>
      </c>
      <c r="E44" s="82">
        <v>0.95</v>
      </c>
      <c r="F44" s="207">
        <v>80</v>
      </c>
      <c r="G44" s="82">
        <v>90</v>
      </c>
      <c r="H44" s="209">
        <v>10</v>
      </c>
    </row>
    <row r="45" spans="2:8" x14ac:dyDescent="0.25">
      <c r="B45" s="317"/>
      <c r="C45" s="82" t="s">
        <v>39</v>
      </c>
      <c r="D45" s="207">
        <v>93</v>
      </c>
      <c r="E45" s="82">
        <v>0.95</v>
      </c>
      <c r="F45" s="207">
        <v>46.5</v>
      </c>
      <c r="G45" s="82">
        <v>90</v>
      </c>
      <c r="H45" s="209">
        <v>10</v>
      </c>
    </row>
    <row r="46" spans="2:8" x14ac:dyDescent="0.25">
      <c r="B46" s="317"/>
      <c r="C46" s="211" t="s">
        <v>364</v>
      </c>
      <c r="D46" s="211">
        <v>1861.6</v>
      </c>
      <c r="E46" s="212"/>
      <c r="F46" s="221">
        <v>930.8</v>
      </c>
      <c r="G46" s="212"/>
      <c r="H46" s="222"/>
    </row>
    <row r="47" spans="2:8" s="225" customFormat="1" ht="15.75" x14ac:dyDescent="0.25">
      <c r="B47" s="214"/>
      <c r="C47" s="214"/>
      <c r="D47" s="215"/>
      <c r="E47" s="216"/>
      <c r="F47" s="215"/>
      <c r="G47" s="223"/>
      <c r="H47" s="224"/>
    </row>
    <row r="48" spans="2:8" s="225" customFormat="1" x14ac:dyDescent="0.25">
      <c r="B48" s="214"/>
      <c r="C48" s="214"/>
      <c r="D48" s="214"/>
      <c r="E48" s="223"/>
      <c r="F48" s="226"/>
      <c r="G48" s="223"/>
      <c r="H48" s="224"/>
    </row>
    <row r="49" spans="2:8" s="230" customFormat="1" ht="15.75" x14ac:dyDescent="0.25">
      <c r="B49" s="205" t="s">
        <v>450</v>
      </c>
      <c r="C49" s="215"/>
      <c r="D49" s="215"/>
      <c r="E49" s="227"/>
      <c r="F49" s="228"/>
      <c r="G49" s="227"/>
      <c r="H49" s="229"/>
    </row>
    <row r="50" spans="2:8" s="225" customFormat="1" x14ac:dyDescent="0.25">
      <c r="B50" s="214"/>
      <c r="C50" s="214"/>
      <c r="D50" s="214"/>
      <c r="E50" s="223"/>
      <c r="F50" s="226"/>
      <c r="G50" s="223"/>
      <c r="H50" s="224"/>
    </row>
    <row r="51" spans="2:8" ht="32.25" customHeight="1" x14ac:dyDescent="0.25">
      <c r="B51" s="206" t="s">
        <v>355</v>
      </c>
      <c r="C51" s="206" t="s">
        <v>353</v>
      </c>
      <c r="D51" s="206" t="s">
        <v>356</v>
      </c>
      <c r="E51" s="206" t="s">
        <v>357</v>
      </c>
      <c r="F51" s="206" t="s">
        <v>358</v>
      </c>
      <c r="G51" s="206" t="s">
        <v>359</v>
      </c>
      <c r="H51" s="206" t="s">
        <v>360</v>
      </c>
    </row>
    <row r="52" spans="2:8" x14ac:dyDescent="0.25">
      <c r="B52" s="317" t="s">
        <v>363</v>
      </c>
      <c r="C52" s="82" t="s">
        <v>5</v>
      </c>
      <c r="D52" s="82">
        <v>2</v>
      </c>
      <c r="E52" s="208">
        <v>0.7</v>
      </c>
      <c r="F52" s="207">
        <v>0.4</v>
      </c>
      <c r="G52" s="82">
        <v>90</v>
      </c>
      <c r="H52" s="209">
        <v>10</v>
      </c>
    </row>
    <row r="53" spans="2:8" x14ac:dyDescent="0.25">
      <c r="B53" s="317"/>
      <c r="C53" s="82" t="s">
        <v>53</v>
      </c>
      <c r="D53" s="82">
        <v>260</v>
      </c>
      <c r="E53" s="208">
        <v>0.7</v>
      </c>
      <c r="F53" s="207">
        <v>52</v>
      </c>
      <c r="G53" s="82">
        <v>90</v>
      </c>
      <c r="H53" s="209">
        <v>10</v>
      </c>
    </row>
    <row r="54" spans="2:8" x14ac:dyDescent="0.25">
      <c r="B54" s="317"/>
      <c r="C54" s="82" t="s">
        <v>11</v>
      </c>
      <c r="D54" s="82">
        <v>125</v>
      </c>
      <c r="E54" s="208">
        <v>0.7</v>
      </c>
      <c r="F54" s="207">
        <v>25</v>
      </c>
      <c r="G54" s="82">
        <v>90</v>
      </c>
      <c r="H54" s="209">
        <v>10</v>
      </c>
    </row>
    <row r="55" spans="2:8" x14ac:dyDescent="0.25">
      <c r="B55" s="317"/>
      <c r="C55" s="82" t="s">
        <v>12</v>
      </c>
      <c r="D55" s="82">
        <v>3</v>
      </c>
      <c r="E55" s="208">
        <v>0.7</v>
      </c>
      <c r="F55" s="207">
        <v>0.60000000000000009</v>
      </c>
      <c r="G55" s="82">
        <v>90</v>
      </c>
      <c r="H55" s="209">
        <v>10</v>
      </c>
    </row>
    <row r="56" spans="2:8" x14ac:dyDescent="0.25">
      <c r="B56" s="317"/>
      <c r="C56" s="82" t="s">
        <v>22</v>
      </c>
      <c r="D56" s="82">
        <v>69</v>
      </c>
      <c r="E56" s="208">
        <v>0.7</v>
      </c>
      <c r="F56" s="207">
        <v>13.8</v>
      </c>
      <c r="G56" s="82">
        <v>90</v>
      </c>
      <c r="H56" s="209">
        <v>10</v>
      </c>
    </row>
    <row r="57" spans="2:8" x14ac:dyDescent="0.25">
      <c r="B57" s="317"/>
      <c r="C57" s="82" t="s">
        <v>29</v>
      </c>
      <c r="D57" s="82">
        <v>45</v>
      </c>
      <c r="E57" s="208">
        <v>0.7</v>
      </c>
      <c r="F57" s="207">
        <v>9</v>
      </c>
      <c r="G57" s="82">
        <v>90</v>
      </c>
      <c r="H57" s="209">
        <v>10</v>
      </c>
    </row>
    <row r="58" spans="2:8" x14ac:dyDescent="0.25">
      <c r="B58" s="317"/>
      <c r="C58" s="82" t="s">
        <v>50</v>
      </c>
      <c r="D58" s="82">
        <v>2.9</v>
      </c>
      <c r="E58" s="208">
        <v>0.7</v>
      </c>
      <c r="F58" s="207">
        <v>0.57999999999999996</v>
      </c>
      <c r="G58" s="82">
        <v>90</v>
      </c>
      <c r="H58" s="209">
        <v>10</v>
      </c>
    </row>
    <row r="59" spans="2:8" x14ac:dyDescent="0.25">
      <c r="B59" s="317"/>
      <c r="C59" s="211" t="s">
        <v>365</v>
      </c>
      <c r="D59" s="211">
        <v>506.9</v>
      </c>
      <c r="E59" s="211"/>
      <c r="F59" s="213">
        <v>101.38</v>
      </c>
      <c r="G59" s="211"/>
      <c r="H59" s="211"/>
    </row>
    <row r="60" spans="2:8" s="225" customFormat="1" ht="15.75" x14ac:dyDescent="0.25">
      <c r="B60" s="214"/>
      <c r="C60" s="214"/>
      <c r="D60" s="215"/>
      <c r="E60" s="216"/>
      <c r="F60" s="231"/>
      <c r="G60" s="214"/>
      <c r="H60" s="214"/>
    </row>
    <row r="61" spans="2:8" s="225" customFormat="1" x14ac:dyDescent="0.25">
      <c r="B61" s="214"/>
      <c r="C61" s="214"/>
      <c r="D61" s="214"/>
      <c r="E61" s="214"/>
      <c r="F61" s="214"/>
      <c r="G61" s="214"/>
      <c r="H61" s="214"/>
    </row>
    <row r="62" spans="2:8" s="230" customFormat="1" ht="15.75" x14ac:dyDescent="0.25">
      <c r="B62" s="205" t="s">
        <v>413</v>
      </c>
      <c r="C62" s="215"/>
      <c r="D62" s="215"/>
      <c r="E62" s="215"/>
      <c r="F62" s="215"/>
      <c r="G62" s="215"/>
      <c r="H62" s="215"/>
    </row>
    <row r="63" spans="2:8" s="225" customFormat="1" x14ac:dyDescent="0.25">
      <c r="B63" s="214"/>
      <c r="C63" s="214"/>
      <c r="D63" s="214"/>
      <c r="E63" s="214"/>
      <c r="F63" s="214"/>
      <c r="G63" s="214"/>
      <c r="H63" s="214"/>
    </row>
    <row r="64" spans="2:8" ht="32.25" customHeight="1" x14ac:dyDescent="0.25">
      <c r="B64" s="206" t="s">
        <v>355</v>
      </c>
      <c r="C64" s="206" t="s">
        <v>353</v>
      </c>
      <c r="D64" s="206" t="s">
        <v>356</v>
      </c>
      <c r="E64" s="206" t="s">
        <v>357</v>
      </c>
      <c r="F64" s="206" t="s">
        <v>358</v>
      </c>
      <c r="G64" s="206" t="s">
        <v>359</v>
      </c>
      <c r="H64" s="206" t="s">
        <v>360</v>
      </c>
    </row>
    <row r="65" spans="2:8" x14ac:dyDescent="0.25">
      <c r="B65" s="317" t="s">
        <v>363</v>
      </c>
      <c r="C65" s="82" t="s">
        <v>5</v>
      </c>
      <c r="D65" s="207">
        <v>5</v>
      </c>
      <c r="E65" s="208">
        <v>0.7</v>
      </c>
      <c r="F65" s="207">
        <v>1</v>
      </c>
      <c r="G65" s="82">
        <v>90</v>
      </c>
      <c r="H65" s="209">
        <v>10</v>
      </c>
    </row>
    <row r="66" spans="2:8" x14ac:dyDescent="0.25">
      <c r="B66" s="317"/>
      <c r="C66" s="82" t="s">
        <v>53</v>
      </c>
      <c r="D66" s="207">
        <v>36</v>
      </c>
      <c r="E66" s="208">
        <v>0.7</v>
      </c>
      <c r="F66" s="207">
        <v>7.2</v>
      </c>
      <c r="G66" s="82">
        <v>90</v>
      </c>
      <c r="H66" s="209">
        <v>10</v>
      </c>
    </row>
    <row r="67" spans="2:8" x14ac:dyDescent="0.25">
      <c r="B67" s="317"/>
      <c r="C67" s="82" t="s">
        <v>55</v>
      </c>
      <c r="D67" s="207">
        <v>2.4</v>
      </c>
      <c r="E67" s="208">
        <v>0.7</v>
      </c>
      <c r="F67" s="207">
        <v>0.48</v>
      </c>
      <c r="G67" s="82">
        <v>90</v>
      </c>
      <c r="H67" s="209">
        <v>10</v>
      </c>
    </row>
    <row r="68" spans="2:8" x14ac:dyDescent="0.25">
      <c r="B68" s="317"/>
      <c r="C68" s="82" t="s">
        <v>11</v>
      </c>
      <c r="D68" s="207">
        <v>1.9</v>
      </c>
      <c r="E68" s="208">
        <v>0.7</v>
      </c>
      <c r="F68" s="207">
        <v>0.38</v>
      </c>
      <c r="G68" s="82">
        <v>90</v>
      </c>
      <c r="H68" s="209">
        <v>10</v>
      </c>
    </row>
    <row r="69" spans="2:8" x14ac:dyDescent="0.25">
      <c r="B69" s="317"/>
      <c r="C69" s="82" t="s">
        <v>12</v>
      </c>
      <c r="D69" s="207">
        <v>2.7</v>
      </c>
      <c r="E69" s="208">
        <v>0.7</v>
      </c>
      <c r="F69" s="207">
        <v>0.54</v>
      </c>
      <c r="G69" s="82">
        <v>90</v>
      </c>
      <c r="H69" s="209">
        <v>10</v>
      </c>
    </row>
    <row r="70" spans="2:8" x14ac:dyDescent="0.25">
      <c r="B70" s="317"/>
      <c r="C70" s="82" t="s">
        <v>14</v>
      </c>
      <c r="D70" s="207">
        <v>5</v>
      </c>
      <c r="E70" s="208">
        <v>0.7</v>
      </c>
      <c r="F70" s="207">
        <v>1</v>
      </c>
      <c r="G70" s="82">
        <v>90</v>
      </c>
      <c r="H70" s="209">
        <v>10</v>
      </c>
    </row>
    <row r="71" spans="2:8" x14ac:dyDescent="0.25">
      <c r="B71" s="317"/>
      <c r="C71" s="82" t="s">
        <v>22</v>
      </c>
      <c r="D71" s="207">
        <v>1</v>
      </c>
      <c r="E71" s="208">
        <v>0.7</v>
      </c>
      <c r="F71" s="207">
        <v>0.2</v>
      </c>
      <c r="G71" s="82">
        <v>90</v>
      </c>
      <c r="H71" s="209">
        <v>10</v>
      </c>
    </row>
    <row r="72" spans="2:8" x14ac:dyDescent="0.25">
      <c r="B72" s="317"/>
      <c r="C72" s="82" t="s">
        <v>34</v>
      </c>
      <c r="D72" s="207">
        <v>10.5</v>
      </c>
      <c r="E72" s="208">
        <v>0.7</v>
      </c>
      <c r="F72" s="207">
        <v>2.1</v>
      </c>
      <c r="G72" s="82">
        <v>90</v>
      </c>
      <c r="H72" s="209">
        <v>10</v>
      </c>
    </row>
    <row r="73" spans="2:8" x14ac:dyDescent="0.25">
      <c r="B73" s="317"/>
      <c r="C73" s="82" t="s">
        <v>35</v>
      </c>
      <c r="D73" s="207">
        <v>3</v>
      </c>
      <c r="E73" s="208">
        <v>0.7</v>
      </c>
      <c r="F73" s="207">
        <v>0.60000000000000009</v>
      </c>
      <c r="G73" s="82">
        <v>90</v>
      </c>
      <c r="H73" s="209">
        <v>10</v>
      </c>
    </row>
    <row r="74" spans="2:8" x14ac:dyDescent="0.25">
      <c r="B74" s="317"/>
      <c r="C74" s="232" t="s">
        <v>50</v>
      </c>
      <c r="D74" s="207">
        <v>1.6</v>
      </c>
      <c r="E74" s="208">
        <v>0.7</v>
      </c>
      <c r="F74" s="207">
        <v>0.32000000000000006</v>
      </c>
      <c r="G74" s="82">
        <v>90</v>
      </c>
      <c r="H74" s="209">
        <v>10</v>
      </c>
    </row>
    <row r="75" spans="2:8" x14ac:dyDescent="0.25">
      <c r="B75" s="317"/>
      <c r="C75" s="211" t="s">
        <v>366</v>
      </c>
      <c r="D75" s="233">
        <v>69.099999999999994</v>
      </c>
      <c r="E75" s="234"/>
      <c r="F75" s="213">
        <v>13.82</v>
      </c>
      <c r="G75" s="234"/>
      <c r="H75" s="234"/>
    </row>
    <row r="76" spans="2:8" s="225" customFormat="1" ht="15.75" x14ac:dyDescent="0.25">
      <c r="B76" s="214"/>
      <c r="C76" s="214"/>
      <c r="D76" s="235"/>
      <c r="E76" s="216"/>
      <c r="F76" s="231"/>
      <c r="G76" s="236"/>
      <c r="H76" s="236"/>
    </row>
    <row r="77" spans="2:8" s="225" customFormat="1" x14ac:dyDescent="0.25">
      <c r="B77" s="214"/>
      <c r="C77" s="214"/>
      <c r="D77" s="236"/>
      <c r="E77" s="236"/>
      <c r="F77" s="236"/>
      <c r="G77" s="236"/>
      <c r="H77" s="236"/>
    </row>
    <row r="78" spans="2:8" s="230" customFormat="1" ht="15.75" x14ac:dyDescent="0.25">
      <c r="B78" s="237" t="s">
        <v>414</v>
      </c>
      <c r="C78" s="215"/>
      <c r="D78" s="216"/>
      <c r="E78" s="216"/>
      <c r="F78" s="216"/>
      <c r="G78" s="216"/>
      <c r="H78" s="216"/>
    </row>
    <row r="79" spans="2:8" s="225" customFormat="1" x14ac:dyDescent="0.25">
      <c r="B79" s="214"/>
      <c r="C79" s="214"/>
      <c r="D79" s="236"/>
      <c r="E79" s="236"/>
      <c r="F79" s="236"/>
      <c r="G79" s="236"/>
      <c r="H79" s="236"/>
    </row>
    <row r="80" spans="2:8" ht="32.25" customHeight="1" x14ac:dyDescent="0.25">
      <c r="B80" s="206" t="s">
        <v>355</v>
      </c>
      <c r="C80" s="206" t="s">
        <v>353</v>
      </c>
      <c r="D80" s="206" t="s">
        <v>356</v>
      </c>
      <c r="E80" s="206" t="s">
        <v>357</v>
      </c>
      <c r="F80" s="206" t="s">
        <v>358</v>
      </c>
      <c r="G80" s="206" t="s">
        <v>359</v>
      </c>
      <c r="H80" s="206" t="s">
        <v>360</v>
      </c>
    </row>
    <row r="81" spans="2:8" x14ac:dyDescent="0.25">
      <c r="B81" s="317" t="s">
        <v>363</v>
      </c>
      <c r="C81" s="82" t="s">
        <v>11</v>
      </c>
      <c r="D81" s="207">
        <v>36.5</v>
      </c>
      <c r="E81" s="208">
        <v>0.7</v>
      </c>
      <c r="F81" s="207">
        <v>7.3000000000000007</v>
      </c>
      <c r="G81" s="82">
        <v>90</v>
      </c>
      <c r="H81" s="209">
        <v>10</v>
      </c>
    </row>
    <row r="82" spans="2:8" x14ac:dyDescent="0.25">
      <c r="B82" s="317"/>
      <c r="C82" s="82" t="s">
        <v>12</v>
      </c>
      <c r="D82" s="207">
        <v>1.7</v>
      </c>
      <c r="E82" s="208">
        <v>0.7</v>
      </c>
      <c r="F82" s="207">
        <v>0.34</v>
      </c>
      <c r="G82" s="82">
        <v>90</v>
      </c>
      <c r="H82" s="209">
        <v>10</v>
      </c>
    </row>
    <row r="83" spans="2:8" x14ac:dyDescent="0.25">
      <c r="B83" s="317"/>
      <c r="C83" s="82" t="s">
        <v>17</v>
      </c>
      <c r="D83" s="207">
        <v>1</v>
      </c>
      <c r="E83" s="208">
        <v>0.7</v>
      </c>
      <c r="F83" s="207">
        <v>0.2</v>
      </c>
      <c r="G83" s="82">
        <v>90</v>
      </c>
      <c r="H83" s="209">
        <v>10</v>
      </c>
    </row>
    <row r="84" spans="2:8" x14ac:dyDescent="0.25">
      <c r="B84" s="317"/>
      <c r="C84" s="82" t="s">
        <v>33</v>
      </c>
      <c r="D84" s="207">
        <v>50</v>
      </c>
      <c r="E84" s="208">
        <v>0.7</v>
      </c>
      <c r="F84" s="207">
        <v>10</v>
      </c>
      <c r="G84" s="82">
        <v>90</v>
      </c>
      <c r="H84" s="209">
        <v>10</v>
      </c>
    </row>
    <row r="85" spans="2:8" x14ac:dyDescent="0.25">
      <c r="B85" s="317"/>
      <c r="C85" s="82" t="s">
        <v>34</v>
      </c>
      <c r="D85" s="207">
        <v>3</v>
      </c>
      <c r="E85" s="208">
        <v>0.7</v>
      </c>
      <c r="F85" s="207">
        <v>0.60000000000000009</v>
      </c>
      <c r="G85" s="82">
        <v>90</v>
      </c>
      <c r="H85" s="209">
        <v>10</v>
      </c>
    </row>
    <row r="86" spans="2:8" x14ac:dyDescent="0.25">
      <c r="B86" s="317"/>
      <c r="C86" s="82" t="s">
        <v>41</v>
      </c>
      <c r="D86" s="207">
        <v>120</v>
      </c>
      <c r="E86" s="208">
        <v>0.7</v>
      </c>
      <c r="F86" s="207">
        <v>24</v>
      </c>
      <c r="G86" s="82">
        <v>90</v>
      </c>
      <c r="H86" s="209">
        <v>10</v>
      </c>
    </row>
    <row r="87" spans="2:8" x14ac:dyDescent="0.25">
      <c r="B87" s="317"/>
      <c r="C87" s="238" t="s">
        <v>43</v>
      </c>
      <c r="D87" s="207">
        <v>20</v>
      </c>
      <c r="E87" s="208">
        <v>0.7</v>
      </c>
      <c r="F87" s="207">
        <v>4</v>
      </c>
      <c r="G87" s="82">
        <v>90</v>
      </c>
      <c r="H87" s="209">
        <v>10</v>
      </c>
    </row>
    <row r="88" spans="2:8" x14ac:dyDescent="0.25">
      <c r="B88" s="317"/>
      <c r="C88" s="211" t="s">
        <v>367</v>
      </c>
      <c r="D88" s="211">
        <v>232.2</v>
      </c>
      <c r="E88" s="234"/>
      <c r="F88" s="213">
        <v>46.44</v>
      </c>
      <c r="G88" s="234"/>
      <c r="H88" s="234"/>
    </row>
    <row r="89" spans="2:8" s="225" customFormat="1" ht="15.75" x14ac:dyDescent="0.25">
      <c r="B89" s="214"/>
      <c r="C89" s="214"/>
      <c r="D89" s="235"/>
      <c r="E89" s="216"/>
      <c r="F89" s="231"/>
      <c r="G89" s="236"/>
      <c r="H89" s="236"/>
    </row>
    <row r="90" spans="2:8" s="225" customFormat="1" x14ac:dyDescent="0.25">
      <c r="B90" s="214"/>
      <c r="C90" s="214"/>
      <c r="D90" s="214"/>
      <c r="E90" s="236"/>
      <c r="F90" s="236"/>
      <c r="G90" s="236"/>
      <c r="H90" s="236"/>
    </row>
    <row r="91" spans="2:8" s="241" customFormat="1" ht="15.75" x14ac:dyDescent="0.25">
      <c r="B91" s="237" t="s">
        <v>415</v>
      </c>
      <c r="C91" s="239"/>
      <c r="D91" s="239"/>
      <c r="E91" s="240"/>
      <c r="F91" s="240"/>
      <c r="G91" s="240"/>
      <c r="H91" s="240"/>
    </row>
    <row r="92" spans="2:8" s="225" customFormat="1" x14ac:dyDescent="0.25">
      <c r="B92" s="214"/>
      <c r="C92" s="214"/>
      <c r="D92" s="214"/>
      <c r="E92" s="236"/>
      <c r="F92" s="236"/>
      <c r="G92" s="236"/>
      <c r="H92" s="236"/>
    </row>
    <row r="93" spans="2:8" ht="32.25" customHeight="1" x14ac:dyDescent="0.25">
      <c r="B93" s="206" t="s">
        <v>355</v>
      </c>
      <c r="C93" s="206" t="s">
        <v>353</v>
      </c>
      <c r="D93" s="206" t="s">
        <v>356</v>
      </c>
      <c r="E93" s="206" t="s">
        <v>357</v>
      </c>
      <c r="F93" s="206" t="s">
        <v>358</v>
      </c>
      <c r="G93" s="206" t="s">
        <v>359</v>
      </c>
      <c r="H93" s="206" t="s">
        <v>360</v>
      </c>
    </row>
    <row r="94" spans="2:8" x14ac:dyDescent="0.25">
      <c r="B94" s="317" t="s">
        <v>363</v>
      </c>
      <c r="C94" s="82" t="s">
        <v>11</v>
      </c>
      <c r="D94" s="207">
        <v>32</v>
      </c>
      <c r="E94" s="208">
        <v>0.7</v>
      </c>
      <c r="F94" s="207">
        <v>6.4</v>
      </c>
      <c r="G94" s="82">
        <v>90</v>
      </c>
      <c r="H94" s="209">
        <v>10</v>
      </c>
    </row>
    <row r="95" spans="2:8" x14ac:dyDescent="0.25">
      <c r="B95" s="317"/>
      <c r="C95" s="82" t="s">
        <v>41</v>
      </c>
      <c r="D95" s="207">
        <v>120</v>
      </c>
      <c r="E95" s="208">
        <v>0.7</v>
      </c>
      <c r="F95" s="207">
        <v>24</v>
      </c>
      <c r="G95" s="82">
        <v>90</v>
      </c>
      <c r="H95" s="209">
        <v>10</v>
      </c>
    </row>
    <row r="96" spans="2:8" x14ac:dyDescent="0.25">
      <c r="B96" s="317"/>
      <c r="C96" s="82" t="s">
        <v>45</v>
      </c>
      <c r="D96" s="207">
        <v>461</v>
      </c>
      <c r="E96" s="208">
        <v>0.7</v>
      </c>
      <c r="F96" s="207">
        <v>92.2</v>
      </c>
      <c r="G96" s="82">
        <v>90</v>
      </c>
      <c r="H96" s="209">
        <v>10</v>
      </c>
    </row>
    <row r="97" spans="2:8" x14ac:dyDescent="0.25">
      <c r="B97" s="317"/>
      <c r="C97" s="211" t="s">
        <v>368</v>
      </c>
      <c r="D97" s="213">
        <v>613</v>
      </c>
      <c r="E97" s="234"/>
      <c r="F97" s="213">
        <v>122.6</v>
      </c>
      <c r="G97" s="234"/>
      <c r="H97" s="242"/>
    </row>
    <row r="98" spans="2:8" ht="15.75" x14ac:dyDescent="0.25">
      <c r="B98" s="243"/>
      <c r="C98" s="243"/>
      <c r="D98" s="235"/>
      <c r="E98" s="216"/>
      <c r="F98" s="231"/>
      <c r="G98" s="244"/>
      <c r="H98" s="244"/>
    </row>
    <row r="99" spans="2:8" ht="15.75" x14ac:dyDescent="0.25">
      <c r="B99" s="243"/>
      <c r="C99" s="243"/>
      <c r="D99" s="244"/>
      <c r="E99" s="244"/>
      <c r="F99" s="244"/>
      <c r="G99" s="244"/>
      <c r="H99" s="244"/>
    </row>
    <row r="100" spans="2:8" s="246" customFormat="1" ht="15.75" x14ac:dyDescent="0.25">
      <c r="B100" s="205" t="s">
        <v>416</v>
      </c>
      <c r="C100" s="245"/>
      <c r="D100" s="244"/>
      <c r="E100" s="244"/>
      <c r="F100" s="244"/>
      <c r="G100" s="244"/>
      <c r="H100" s="244"/>
    </row>
    <row r="101" spans="2:8" ht="18.75" x14ac:dyDescent="0.25">
      <c r="B101" s="219"/>
      <c r="D101" s="247"/>
      <c r="E101" s="248"/>
      <c r="F101" s="248"/>
      <c r="G101" s="248"/>
      <c r="H101" s="248"/>
    </row>
    <row r="102" spans="2:8" ht="32.25" customHeight="1" x14ac:dyDescent="0.25">
      <c r="B102" s="206" t="s">
        <v>355</v>
      </c>
      <c r="C102" s="206" t="s">
        <v>353</v>
      </c>
      <c r="D102" s="206" t="s">
        <v>356</v>
      </c>
      <c r="E102" s="206" t="s">
        <v>357</v>
      </c>
      <c r="F102" s="206" t="s">
        <v>358</v>
      </c>
      <c r="G102" s="206" t="s">
        <v>359</v>
      </c>
      <c r="H102" s="206" t="s">
        <v>360</v>
      </c>
    </row>
    <row r="103" spans="2:8" ht="15" customHeight="1" x14ac:dyDescent="0.25">
      <c r="B103" s="317" t="s">
        <v>369</v>
      </c>
      <c r="C103" s="82" t="s">
        <v>5</v>
      </c>
      <c r="D103" s="249">
        <v>337</v>
      </c>
      <c r="E103" s="208">
        <v>0.3</v>
      </c>
      <c r="F103" s="207">
        <v>337</v>
      </c>
      <c r="G103" s="82">
        <v>70</v>
      </c>
      <c r="H103" s="209">
        <v>10</v>
      </c>
    </row>
    <row r="104" spans="2:8" x14ac:dyDescent="0.25">
      <c r="B104" s="317"/>
      <c r="C104" s="82" t="s">
        <v>54</v>
      </c>
      <c r="D104" s="249">
        <v>41.75</v>
      </c>
      <c r="E104" s="208">
        <v>0.3</v>
      </c>
      <c r="F104" s="207">
        <v>41.75</v>
      </c>
      <c r="G104" s="82">
        <v>70</v>
      </c>
      <c r="H104" s="209">
        <v>10</v>
      </c>
    </row>
    <row r="105" spans="2:8" x14ac:dyDescent="0.25">
      <c r="B105" s="317"/>
      <c r="C105" s="82" t="s">
        <v>38</v>
      </c>
      <c r="D105" s="249">
        <v>3000</v>
      </c>
      <c r="E105" s="208">
        <v>0.3</v>
      </c>
      <c r="F105" s="207">
        <v>3000</v>
      </c>
      <c r="G105" s="82">
        <v>70</v>
      </c>
      <c r="H105" s="209">
        <v>10</v>
      </c>
    </row>
    <row r="106" spans="2:8" x14ac:dyDescent="0.25">
      <c r="B106" s="317"/>
      <c r="C106" s="82" t="s">
        <v>39</v>
      </c>
      <c r="D106" s="249">
        <v>254</v>
      </c>
      <c r="E106" s="208">
        <v>0.3</v>
      </c>
      <c r="F106" s="207">
        <v>254</v>
      </c>
      <c r="G106" s="82">
        <v>70</v>
      </c>
      <c r="H106" s="209">
        <v>10</v>
      </c>
    </row>
    <row r="107" spans="2:8" x14ac:dyDescent="0.25">
      <c r="B107" s="317"/>
      <c r="C107" s="211" t="s">
        <v>370</v>
      </c>
      <c r="D107" s="213">
        <v>3632.75</v>
      </c>
      <c r="E107" s="234"/>
      <c r="F107" s="213">
        <v>3632.75</v>
      </c>
      <c r="G107" s="234"/>
      <c r="H107" s="234"/>
    </row>
    <row r="108" spans="2:8" ht="15.75" x14ac:dyDescent="0.25">
      <c r="D108" s="235"/>
      <c r="E108" s="216"/>
      <c r="F108" s="231"/>
    </row>
    <row r="110" spans="2:8" s="246" customFormat="1" ht="15.75" x14ac:dyDescent="0.25">
      <c r="B110" s="205" t="s">
        <v>417</v>
      </c>
      <c r="C110" s="250"/>
      <c r="D110" s="250"/>
      <c r="E110" s="250"/>
      <c r="F110" s="250"/>
      <c r="G110" s="250"/>
      <c r="H110" s="250"/>
    </row>
    <row r="112" spans="2:8" ht="33" customHeight="1" x14ac:dyDescent="0.25">
      <c r="B112" s="206" t="s">
        <v>355</v>
      </c>
      <c r="C112" s="206" t="s">
        <v>353</v>
      </c>
      <c r="D112" s="206" t="s">
        <v>356</v>
      </c>
      <c r="E112" s="206" t="s">
        <v>357</v>
      </c>
      <c r="F112" s="206" t="s">
        <v>358</v>
      </c>
      <c r="G112" s="206" t="s">
        <v>359</v>
      </c>
      <c r="H112" s="206" t="s">
        <v>360</v>
      </c>
    </row>
    <row r="113" spans="2:8" x14ac:dyDescent="0.25">
      <c r="B113" s="317" t="s">
        <v>371</v>
      </c>
      <c r="C113" s="210" t="s">
        <v>52</v>
      </c>
      <c r="D113" s="207">
        <v>4</v>
      </c>
      <c r="E113" s="82">
        <v>1.1499999999999999</v>
      </c>
      <c r="F113" s="207">
        <v>4</v>
      </c>
      <c r="G113" s="82">
        <v>50</v>
      </c>
      <c r="H113" s="209">
        <v>10</v>
      </c>
    </row>
    <row r="114" spans="2:8" x14ac:dyDescent="0.25">
      <c r="B114" s="317"/>
      <c r="C114" s="210" t="s">
        <v>5</v>
      </c>
      <c r="D114" s="207">
        <v>26</v>
      </c>
      <c r="E114" s="82">
        <v>1.1499999999999999</v>
      </c>
      <c r="F114" s="207">
        <v>26</v>
      </c>
      <c r="G114" s="82">
        <v>50</v>
      </c>
      <c r="H114" s="209">
        <v>10</v>
      </c>
    </row>
    <row r="115" spans="2:8" x14ac:dyDescent="0.25">
      <c r="B115" s="317"/>
      <c r="C115" s="210" t="s">
        <v>6</v>
      </c>
      <c r="D115" s="207">
        <v>8</v>
      </c>
      <c r="E115" s="82">
        <v>1.1499999999999999</v>
      </c>
      <c r="F115" s="207">
        <v>8</v>
      </c>
      <c r="G115" s="82">
        <v>50</v>
      </c>
      <c r="H115" s="209">
        <v>10</v>
      </c>
    </row>
    <row r="116" spans="2:8" x14ac:dyDescent="0.25">
      <c r="B116" s="317"/>
      <c r="C116" s="210" t="s">
        <v>7</v>
      </c>
      <c r="D116" s="207">
        <v>50</v>
      </c>
      <c r="E116" s="82">
        <v>1.1499999999999999</v>
      </c>
      <c r="F116" s="207">
        <v>50</v>
      </c>
      <c r="G116" s="82">
        <v>50</v>
      </c>
      <c r="H116" s="209">
        <v>10</v>
      </c>
    </row>
    <row r="117" spans="2:8" x14ac:dyDescent="0.25">
      <c r="B117" s="317"/>
      <c r="C117" s="210" t="s">
        <v>13</v>
      </c>
      <c r="D117" s="207">
        <v>50</v>
      </c>
      <c r="E117" s="82">
        <v>1.1499999999999999</v>
      </c>
      <c r="F117" s="207">
        <v>50</v>
      </c>
      <c r="G117" s="82">
        <v>50</v>
      </c>
      <c r="H117" s="209">
        <v>10</v>
      </c>
    </row>
    <row r="118" spans="2:8" x14ac:dyDescent="0.25">
      <c r="B118" s="317"/>
      <c r="C118" s="210" t="s">
        <v>14</v>
      </c>
      <c r="D118" s="207">
        <v>105</v>
      </c>
      <c r="E118" s="82">
        <v>1.1499999999999999</v>
      </c>
      <c r="F118" s="207">
        <v>105</v>
      </c>
      <c r="G118" s="82">
        <v>50</v>
      </c>
      <c r="H118" s="209">
        <v>10</v>
      </c>
    </row>
    <row r="119" spans="2:8" x14ac:dyDescent="0.25">
      <c r="B119" s="317"/>
      <c r="C119" s="210" t="s">
        <v>15</v>
      </c>
      <c r="D119" s="207">
        <v>80</v>
      </c>
      <c r="E119" s="82">
        <v>1.1499999999999999</v>
      </c>
      <c r="F119" s="207">
        <v>80</v>
      </c>
      <c r="G119" s="82">
        <v>50</v>
      </c>
      <c r="H119" s="209">
        <v>10</v>
      </c>
    </row>
    <row r="120" spans="2:8" x14ac:dyDescent="0.25">
      <c r="B120" s="317"/>
      <c r="C120" s="210" t="s">
        <v>17</v>
      </c>
      <c r="D120" s="207">
        <v>25</v>
      </c>
      <c r="E120" s="82">
        <v>1.1499999999999999</v>
      </c>
      <c r="F120" s="207">
        <v>25</v>
      </c>
      <c r="G120" s="82">
        <v>50</v>
      </c>
      <c r="H120" s="209">
        <v>10</v>
      </c>
    </row>
    <row r="121" spans="2:8" x14ac:dyDescent="0.25">
      <c r="B121" s="317"/>
      <c r="C121" s="210" t="s">
        <v>21</v>
      </c>
      <c r="D121" s="207">
        <v>46</v>
      </c>
      <c r="E121" s="82">
        <v>1.1499999999999999</v>
      </c>
      <c r="F121" s="207">
        <v>46</v>
      </c>
      <c r="G121" s="82">
        <v>50</v>
      </c>
      <c r="H121" s="209">
        <v>10</v>
      </c>
    </row>
    <row r="122" spans="2:8" x14ac:dyDescent="0.25">
      <c r="B122" s="317"/>
      <c r="C122" s="210" t="s">
        <v>22</v>
      </c>
      <c r="D122" s="207">
        <v>50</v>
      </c>
      <c r="E122" s="82">
        <v>1.1499999999999999</v>
      </c>
      <c r="F122" s="207">
        <v>50</v>
      </c>
      <c r="G122" s="82">
        <v>50</v>
      </c>
      <c r="H122" s="209">
        <v>10</v>
      </c>
    </row>
    <row r="123" spans="2:8" x14ac:dyDescent="0.25">
      <c r="B123" s="317"/>
      <c r="C123" s="210" t="s">
        <v>29</v>
      </c>
      <c r="D123" s="207">
        <v>34</v>
      </c>
      <c r="E123" s="82">
        <v>1.1499999999999999</v>
      </c>
      <c r="F123" s="207">
        <v>34</v>
      </c>
      <c r="G123" s="82">
        <v>50</v>
      </c>
      <c r="H123" s="209">
        <v>10</v>
      </c>
    </row>
    <row r="124" spans="2:8" x14ac:dyDescent="0.25">
      <c r="B124" s="317"/>
      <c r="C124" s="210" t="s">
        <v>36</v>
      </c>
      <c r="D124" s="207">
        <v>154</v>
      </c>
      <c r="E124" s="82">
        <v>1.1499999999999999</v>
      </c>
      <c r="F124" s="207">
        <v>154</v>
      </c>
      <c r="G124" s="82">
        <v>50</v>
      </c>
      <c r="H124" s="209">
        <v>10</v>
      </c>
    </row>
    <row r="125" spans="2:8" x14ac:dyDescent="0.25">
      <c r="B125" s="317"/>
      <c r="C125" s="210" t="s">
        <v>37</v>
      </c>
      <c r="D125" s="207">
        <v>50</v>
      </c>
      <c r="E125" s="82">
        <v>1.1499999999999999</v>
      </c>
      <c r="F125" s="207">
        <v>50</v>
      </c>
      <c r="G125" s="82">
        <v>50</v>
      </c>
      <c r="H125" s="209">
        <v>10</v>
      </c>
    </row>
    <row r="126" spans="2:8" x14ac:dyDescent="0.25">
      <c r="B126" s="317"/>
      <c r="C126" s="210" t="s">
        <v>40</v>
      </c>
      <c r="D126" s="207">
        <v>130</v>
      </c>
      <c r="E126" s="82">
        <v>1.1499999999999999</v>
      </c>
      <c r="F126" s="207">
        <v>130</v>
      </c>
      <c r="G126" s="82">
        <v>50</v>
      </c>
      <c r="H126" s="209">
        <v>10</v>
      </c>
    </row>
    <row r="127" spans="2:8" x14ac:dyDescent="0.25">
      <c r="B127" s="317"/>
      <c r="C127" s="210" t="s">
        <v>42</v>
      </c>
      <c r="D127" s="207">
        <v>22</v>
      </c>
      <c r="E127" s="82">
        <v>1.1499999999999999</v>
      </c>
      <c r="F127" s="207">
        <v>22</v>
      </c>
      <c r="G127" s="82">
        <v>50</v>
      </c>
      <c r="H127" s="209">
        <v>10</v>
      </c>
    </row>
    <row r="128" spans="2:8" x14ac:dyDescent="0.25">
      <c r="B128" s="317"/>
      <c r="C128" s="211" t="s">
        <v>372</v>
      </c>
      <c r="D128" s="211">
        <v>834</v>
      </c>
      <c r="E128" s="234"/>
      <c r="F128" s="213">
        <v>834</v>
      </c>
      <c r="G128" s="251"/>
      <c r="H128" s="251"/>
    </row>
    <row r="129" spans="2:8" ht="15.75" x14ac:dyDescent="0.25">
      <c r="D129" s="235"/>
      <c r="E129" s="216"/>
      <c r="F129" s="231"/>
    </row>
    <row r="131" spans="2:8" s="246" customFormat="1" ht="15.75" x14ac:dyDescent="0.25">
      <c r="B131" s="205" t="s">
        <v>418</v>
      </c>
      <c r="C131" s="250"/>
      <c r="D131" s="250"/>
      <c r="E131" s="250"/>
      <c r="F131" s="250"/>
      <c r="G131" s="250"/>
      <c r="H131" s="250"/>
    </row>
    <row r="133" spans="2:8" ht="33" customHeight="1" x14ac:dyDescent="0.25">
      <c r="B133" s="206" t="s">
        <v>355</v>
      </c>
      <c r="C133" s="206" t="s">
        <v>353</v>
      </c>
      <c r="D133" s="206" t="s">
        <v>356</v>
      </c>
      <c r="E133" s="206" t="s">
        <v>357</v>
      </c>
      <c r="F133" s="206" t="s">
        <v>358</v>
      </c>
      <c r="G133" s="206" t="s">
        <v>359</v>
      </c>
      <c r="H133" s="206" t="s">
        <v>360</v>
      </c>
    </row>
    <row r="134" spans="2:8" x14ac:dyDescent="0.25">
      <c r="B134" s="317" t="s">
        <v>373</v>
      </c>
      <c r="C134" s="210" t="s">
        <v>2</v>
      </c>
      <c r="D134" s="207">
        <v>3.6</v>
      </c>
      <c r="E134" s="82">
        <v>1.05</v>
      </c>
      <c r="F134" s="207">
        <v>1.8</v>
      </c>
      <c r="G134" s="82">
        <v>70</v>
      </c>
      <c r="H134" s="209">
        <v>6</v>
      </c>
    </row>
    <row r="135" spans="2:8" x14ac:dyDescent="0.25">
      <c r="B135" s="317"/>
      <c r="C135" s="210" t="s">
        <v>26</v>
      </c>
      <c r="D135" s="207">
        <v>4</v>
      </c>
      <c r="E135" s="82">
        <v>1.05</v>
      </c>
      <c r="F135" s="207">
        <v>2</v>
      </c>
      <c r="G135" s="82">
        <v>70</v>
      </c>
      <c r="H135" s="209">
        <v>6</v>
      </c>
    </row>
    <row r="136" spans="2:8" x14ac:dyDescent="0.25">
      <c r="B136" s="317"/>
      <c r="C136" s="210" t="s">
        <v>33</v>
      </c>
      <c r="D136" s="207">
        <v>36</v>
      </c>
      <c r="E136" s="82">
        <v>1.05</v>
      </c>
      <c r="F136" s="207">
        <v>18</v>
      </c>
      <c r="G136" s="82">
        <v>70</v>
      </c>
      <c r="H136" s="209">
        <v>6</v>
      </c>
    </row>
    <row r="137" spans="2:8" x14ac:dyDescent="0.25">
      <c r="B137" s="317"/>
      <c r="C137" s="210" t="s">
        <v>45</v>
      </c>
      <c r="D137" s="207">
        <v>1638.2</v>
      </c>
      <c r="E137" s="82">
        <v>1.05</v>
      </c>
      <c r="F137" s="207">
        <v>819.1</v>
      </c>
      <c r="G137" s="82">
        <v>70</v>
      </c>
      <c r="H137" s="209">
        <v>6</v>
      </c>
    </row>
    <row r="138" spans="2:8" x14ac:dyDescent="0.25">
      <c r="B138" s="317"/>
      <c r="C138" s="210" t="s">
        <v>51</v>
      </c>
      <c r="D138" s="207">
        <v>12</v>
      </c>
      <c r="E138" s="82">
        <v>1.05</v>
      </c>
      <c r="F138" s="207">
        <v>6</v>
      </c>
      <c r="G138" s="82">
        <v>70</v>
      </c>
      <c r="H138" s="209">
        <v>6</v>
      </c>
    </row>
    <row r="139" spans="2:8" x14ac:dyDescent="0.25">
      <c r="B139" s="317"/>
      <c r="C139" s="211" t="s">
        <v>374</v>
      </c>
      <c r="D139" s="211">
        <v>1693.8</v>
      </c>
      <c r="E139" s="234"/>
      <c r="F139" s="213">
        <v>846.9</v>
      </c>
      <c r="G139" s="252"/>
      <c r="H139" s="253"/>
    </row>
    <row r="140" spans="2:8" s="225" customFormat="1" ht="15.75" x14ac:dyDescent="0.25">
      <c r="B140" s="214"/>
      <c r="C140" s="214"/>
      <c r="D140" s="235"/>
      <c r="E140" s="216"/>
      <c r="F140" s="231"/>
      <c r="G140" s="254"/>
      <c r="H140" s="255"/>
    </row>
    <row r="141" spans="2:8" s="225" customFormat="1" x14ac:dyDescent="0.25">
      <c r="B141" s="214"/>
      <c r="C141" s="214"/>
      <c r="D141" s="256"/>
      <c r="E141" s="223"/>
      <c r="F141" s="254"/>
      <c r="G141" s="254"/>
      <c r="H141" s="255"/>
    </row>
    <row r="142" spans="2:8" s="230" customFormat="1" ht="15.75" x14ac:dyDescent="0.25">
      <c r="B142" s="205" t="s">
        <v>419</v>
      </c>
      <c r="C142" s="215"/>
      <c r="D142" s="257"/>
      <c r="E142" s="227"/>
      <c r="F142" s="258"/>
      <c r="G142" s="258"/>
      <c r="H142" s="259"/>
    </row>
    <row r="143" spans="2:8" s="225" customFormat="1" x14ac:dyDescent="0.25">
      <c r="B143" s="214"/>
      <c r="C143" s="214"/>
      <c r="D143" s="256"/>
      <c r="E143" s="223"/>
      <c r="F143" s="254"/>
      <c r="G143" s="254"/>
      <c r="H143" s="255"/>
    </row>
    <row r="144" spans="2:8" ht="33" customHeight="1" x14ac:dyDescent="0.25">
      <c r="B144" s="206" t="s">
        <v>355</v>
      </c>
      <c r="C144" s="206" t="s">
        <v>353</v>
      </c>
      <c r="D144" s="206" t="s">
        <v>356</v>
      </c>
      <c r="E144" s="206" t="s">
        <v>357</v>
      </c>
      <c r="F144" s="206" t="s">
        <v>358</v>
      </c>
      <c r="G144" s="206" t="s">
        <v>359</v>
      </c>
      <c r="H144" s="206" t="s">
        <v>360</v>
      </c>
    </row>
    <row r="145" spans="2:8" x14ac:dyDescent="0.25">
      <c r="B145" s="317" t="s">
        <v>373</v>
      </c>
      <c r="C145" s="82" t="s">
        <v>1</v>
      </c>
      <c r="D145" s="249">
        <v>8.4</v>
      </c>
      <c r="E145" s="82">
        <v>1.05</v>
      </c>
      <c r="F145" s="249">
        <v>2.1</v>
      </c>
      <c r="G145" s="82">
        <v>70</v>
      </c>
      <c r="H145" s="82">
        <v>6</v>
      </c>
    </row>
    <row r="146" spans="2:8" x14ac:dyDescent="0.25">
      <c r="B146" s="317"/>
      <c r="C146" s="82" t="s">
        <v>2</v>
      </c>
      <c r="D146" s="249">
        <v>25</v>
      </c>
      <c r="E146" s="82">
        <v>1.05</v>
      </c>
      <c r="F146" s="249">
        <v>6.25</v>
      </c>
      <c r="G146" s="82">
        <v>70</v>
      </c>
      <c r="H146" s="82">
        <v>6</v>
      </c>
    </row>
    <row r="147" spans="2:8" x14ac:dyDescent="0.25">
      <c r="B147" s="317"/>
      <c r="C147" s="82" t="s">
        <v>5</v>
      </c>
      <c r="D147" s="249">
        <v>12</v>
      </c>
      <c r="E147" s="82">
        <v>1.05</v>
      </c>
      <c r="F147" s="249">
        <v>3</v>
      </c>
      <c r="G147" s="82">
        <v>70</v>
      </c>
      <c r="H147" s="82">
        <v>6</v>
      </c>
    </row>
    <row r="148" spans="2:8" x14ac:dyDescent="0.25">
      <c r="B148" s="317"/>
      <c r="C148" s="82" t="s">
        <v>55</v>
      </c>
      <c r="D148" s="249">
        <v>3.6</v>
      </c>
      <c r="E148" s="82">
        <v>1.05</v>
      </c>
      <c r="F148" s="249">
        <v>0.9</v>
      </c>
      <c r="G148" s="82">
        <v>70</v>
      </c>
      <c r="H148" s="82">
        <v>6</v>
      </c>
    </row>
    <row r="149" spans="2:8" x14ac:dyDescent="0.25">
      <c r="B149" s="317"/>
      <c r="C149" s="82" t="s">
        <v>11</v>
      </c>
      <c r="D149" s="249">
        <v>7.5</v>
      </c>
      <c r="E149" s="82">
        <v>1.05</v>
      </c>
      <c r="F149" s="249">
        <v>1.875</v>
      </c>
      <c r="G149" s="82">
        <v>70</v>
      </c>
      <c r="H149" s="82">
        <v>6</v>
      </c>
    </row>
    <row r="150" spans="2:8" x14ac:dyDescent="0.25">
      <c r="B150" s="317"/>
      <c r="C150" s="82" t="s">
        <v>12</v>
      </c>
      <c r="D150" s="249">
        <v>3.95</v>
      </c>
      <c r="E150" s="82">
        <v>1.05</v>
      </c>
      <c r="F150" s="249">
        <v>0.98750000000000004</v>
      </c>
      <c r="G150" s="82">
        <v>70</v>
      </c>
      <c r="H150" s="82">
        <v>6</v>
      </c>
    </row>
    <row r="151" spans="2:8" x14ac:dyDescent="0.25">
      <c r="B151" s="317"/>
      <c r="C151" s="82" t="s">
        <v>16</v>
      </c>
      <c r="D151" s="249">
        <v>0.9</v>
      </c>
      <c r="E151" s="82">
        <v>1.05</v>
      </c>
      <c r="F151" s="249">
        <v>0.22500000000000001</v>
      </c>
      <c r="G151" s="82">
        <v>70</v>
      </c>
      <c r="H151" s="82">
        <v>6</v>
      </c>
    </row>
    <row r="152" spans="2:8" x14ac:dyDescent="0.25">
      <c r="B152" s="317"/>
      <c r="C152" s="82" t="s">
        <v>19</v>
      </c>
      <c r="D152" s="249">
        <v>4.4000000000000004</v>
      </c>
      <c r="E152" s="82">
        <v>1.05</v>
      </c>
      <c r="F152" s="249">
        <v>1.1000000000000001</v>
      </c>
      <c r="G152" s="82">
        <v>70</v>
      </c>
      <c r="H152" s="82">
        <v>6</v>
      </c>
    </row>
    <row r="153" spans="2:8" x14ac:dyDescent="0.25">
      <c r="B153" s="317"/>
      <c r="C153" s="82" t="s">
        <v>21</v>
      </c>
      <c r="D153" s="249">
        <v>3.21</v>
      </c>
      <c r="E153" s="82">
        <v>1.05</v>
      </c>
      <c r="F153" s="249">
        <v>0.80249999999999999</v>
      </c>
      <c r="G153" s="82">
        <v>70</v>
      </c>
      <c r="H153" s="82">
        <v>6</v>
      </c>
    </row>
    <row r="154" spans="2:8" x14ac:dyDescent="0.25">
      <c r="B154" s="317"/>
      <c r="C154" s="82" t="s">
        <v>23</v>
      </c>
      <c r="D154" s="249">
        <v>50</v>
      </c>
      <c r="E154" s="82">
        <v>1.05</v>
      </c>
      <c r="F154" s="249">
        <v>12.5</v>
      </c>
      <c r="G154" s="82">
        <v>70</v>
      </c>
      <c r="H154" s="82">
        <v>6</v>
      </c>
    </row>
    <row r="155" spans="2:8" x14ac:dyDescent="0.25">
      <c r="B155" s="317"/>
      <c r="C155" s="82" t="s">
        <v>26</v>
      </c>
      <c r="D155" s="249">
        <v>47.17</v>
      </c>
      <c r="E155" s="82">
        <v>1.05</v>
      </c>
      <c r="F155" s="249">
        <v>11.7925</v>
      </c>
      <c r="G155" s="82">
        <v>70</v>
      </c>
      <c r="H155" s="82">
        <v>6</v>
      </c>
    </row>
    <row r="156" spans="2:8" x14ac:dyDescent="0.25">
      <c r="B156" s="317"/>
      <c r="C156" s="82" t="s">
        <v>32</v>
      </c>
      <c r="D156" s="249">
        <v>2.8</v>
      </c>
      <c r="E156" s="82">
        <v>1.05</v>
      </c>
      <c r="F156" s="249">
        <v>0.7</v>
      </c>
      <c r="G156" s="82">
        <v>70</v>
      </c>
      <c r="H156" s="82">
        <v>6</v>
      </c>
    </row>
    <row r="157" spans="2:8" x14ac:dyDescent="0.25">
      <c r="B157" s="317"/>
      <c r="C157" s="82" t="s">
        <v>33</v>
      </c>
      <c r="D157" s="249">
        <v>90</v>
      </c>
      <c r="E157" s="82">
        <v>1.05</v>
      </c>
      <c r="F157" s="249">
        <v>22.5</v>
      </c>
      <c r="G157" s="82">
        <v>70</v>
      </c>
      <c r="H157" s="82">
        <v>6</v>
      </c>
    </row>
    <row r="158" spans="2:8" x14ac:dyDescent="0.25">
      <c r="B158" s="317"/>
      <c r="C158" s="82" t="s">
        <v>41</v>
      </c>
      <c r="D158" s="249">
        <v>32</v>
      </c>
      <c r="E158" s="82">
        <v>1.05</v>
      </c>
      <c r="F158" s="249">
        <v>8</v>
      </c>
      <c r="G158" s="82">
        <v>70</v>
      </c>
      <c r="H158" s="82">
        <v>6</v>
      </c>
    </row>
    <row r="159" spans="2:8" x14ac:dyDescent="0.25">
      <c r="B159" s="317"/>
      <c r="C159" s="82" t="s">
        <v>43</v>
      </c>
      <c r="D159" s="249">
        <v>19</v>
      </c>
      <c r="E159" s="82">
        <v>1.05</v>
      </c>
      <c r="F159" s="249">
        <v>4.75</v>
      </c>
      <c r="G159" s="82">
        <v>70</v>
      </c>
      <c r="H159" s="82">
        <v>6</v>
      </c>
    </row>
    <row r="160" spans="2:8" x14ac:dyDescent="0.25">
      <c r="B160" s="317"/>
      <c r="C160" s="82" t="s">
        <v>44</v>
      </c>
      <c r="D160" s="249">
        <v>151</v>
      </c>
      <c r="E160" s="82">
        <v>1.05</v>
      </c>
      <c r="F160" s="249">
        <v>37.75</v>
      </c>
      <c r="G160" s="82">
        <v>70</v>
      </c>
      <c r="H160" s="82">
        <v>6</v>
      </c>
    </row>
    <row r="161" spans="2:8" x14ac:dyDescent="0.25">
      <c r="B161" s="317"/>
      <c r="C161" s="82" t="s">
        <v>45</v>
      </c>
      <c r="D161" s="249">
        <v>9506.9</v>
      </c>
      <c r="E161" s="82">
        <v>1.05</v>
      </c>
      <c r="F161" s="249">
        <v>2376.7249999999999</v>
      </c>
      <c r="G161" s="82">
        <v>70</v>
      </c>
      <c r="H161" s="82">
        <v>6</v>
      </c>
    </row>
    <row r="162" spans="2:8" x14ac:dyDescent="0.25">
      <c r="B162" s="317"/>
      <c r="C162" s="82" t="s">
        <v>47</v>
      </c>
      <c r="D162" s="249">
        <v>3.2</v>
      </c>
      <c r="E162" s="82">
        <v>1.05</v>
      </c>
      <c r="F162" s="249">
        <v>0.8</v>
      </c>
      <c r="G162" s="82">
        <v>70</v>
      </c>
      <c r="H162" s="82">
        <v>6</v>
      </c>
    </row>
    <row r="163" spans="2:8" x14ac:dyDescent="0.25">
      <c r="B163" s="317"/>
      <c r="C163" s="82" t="s">
        <v>48</v>
      </c>
      <c r="D163" s="249">
        <v>3.4</v>
      </c>
      <c r="E163" s="82">
        <v>1.05</v>
      </c>
      <c r="F163" s="249">
        <v>0.85</v>
      </c>
      <c r="G163" s="82">
        <v>70</v>
      </c>
      <c r="H163" s="82">
        <v>6</v>
      </c>
    </row>
    <row r="164" spans="2:8" x14ac:dyDescent="0.25">
      <c r="B164" s="317"/>
      <c r="C164" s="82" t="s">
        <v>50</v>
      </c>
      <c r="D164" s="249">
        <v>3.1</v>
      </c>
      <c r="E164" s="82">
        <v>1.05</v>
      </c>
      <c r="F164" s="249">
        <v>0.77500000000000002</v>
      </c>
      <c r="G164" s="82">
        <v>70</v>
      </c>
      <c r="H164" s="82">
        <v>6</v>
      </c>
    </row>
    <row r="165" spans="2:8" x14ac:dyDescent="0.25">
      <c r="B165" s="317"/>
      <c r="C165" s="82" t="s">
        <v>51</v>
      </c>
      <c r="D165" s="249">
        <v>30</v>
      </c>
      <c r="E165" s="82">
        <v>1.05</v>
      </c>
      <c r="F165" s="249">
        <v>7.5</v>
      </c>
      <c r="G165" s="82">
        <v>70</v>
      </c>
      <c r="H165" s="82">
        <v>6</v>
      </c>
    </row>
    <row r="166" spans="2:8" x14ac:dyDescent="0.25">
      <c r="B166" s="317"/>
      <c r="C166" s="211" t="s">
        <v>375</v>
      </c>
      <c r="D166" s="213">
        <v>10007.530000000001</v>
      </c>
      <c r="E166" s="234"/>
      <c r="F166" s="213">
        <v>2501.8825000000002</v>
      </c>
      <c r="G166" s="260"/>
      <c r="H166" s="260"/>
    </row>
    <row r="167" spans="2:8" s="225" customFormat="1" ht="15.75" x14ac:dyDescent="0.25">
      <c r="B167" s="214"/>
      <c r="C167" s="214"/>
      <c r="D167" s="235"/>
      <c r="E167" s="216"/>
      <c r="F167" s="235"/>
      <c r="G167" s="261"/>
      <c r="H167" s="261"/>
    </row>
    <row r="168" spans="2:8" s="225" customFormat="1" x14ac:dyDescent="0.25">
      <c r="B168" s="214"/>
      <c r="C168" s="214"/>
      <c r="D168" s="256"/>
      <c r="E168" s="214"/>
      <c r="F168" s="261"/>
      <c r="G168" s="261"/>
      <c r="H168" s="261"/>
    </row>
    <row r="169" spans="2:8" s="230" customFormat="1" ht="15.75" x14ac:dyDescent="0.25">
      <c r="B169" s="205" t="s">
        <v>420</v>
      </c>
      <c r="C169" s="215"/>
      <c r="D169" s="257"/>
      <c r="E169" s="215"/>
      <c r="F169" s="262"/>
      <c r="G169" s="262"/>
      <c r="H169" s="262"/>
    </row>
    <row r="170" spans="2:8" s="225" customFormat="1" x14ac:dyDescent="0.25">
      <c r="B170" s="203"/>
      <c r="C170" s="214"/>
      <c r="D170" s="256"/>
      <c r="E170" s="214"/>
      <c r="F170" s="261"/>
      <c r="G170" s="261"/>
      <c r="H170" s="261"/>
    </row>
    <row r="171" spans="2:8" ht="33" customHeight="1" x14ac:dyDescent="0.25">
      <c r="B171" s="206" t="s">
        <v>355</v>
      </c>
      <c r="C171" s="206" t="s">
        <v>353</v>
      </c>
      <c r="D171" s="206" t="s">
        <v>356</v>
      </c>
      <c r="E171" s="206" t="s">
        <v>357</v>
      </c>
      <c r="F171" s="206" t="s">
        <v>358</v>
      </c>
      <c r="G171" s="206" t="s">
        <v>359</v>
      </c>
      <c r="H171" s="206" t="s">
        <v>360</v>
      </c>
    </row>
    <row r="172" spans="2:8" x14ac:dyDescent="0.25">
      <c r="B172" s="317" t="s">
        <v>373</v>
      </c>
      <c r="C172" s="82" t="s">
        <v>2</v>
      </c>
      <c r="D172" s="249">
        <v>12</v>
      </c>
      <c r="E172" s="82">
        <v>1.05</v>
      </c>
      <c r="F172" s="249">
        <v>4</v>
      </c>
      <c r="G172" s="82">
        <v>70</v>
      </c>
      <c r="H172" s="82">
        <v>6</v>
      </c>
    </row>
    <row r="173" spans="2:8" x14ac:dyDescent="0.25">
      <c r="B173" s="317"/>
      <c r="C173" s="82" t="s">
        <v>11</v>
      </c>
      <c r="D173" s="249">
        <v>6.8</v>
      </c>
      <c r="E173" s="82">
        <v>1.05</v>
      </c>
      <c r="F173" s="249">
        <v>2.2666666666666666</v>
      </c>
      <c r="G173" s="82">
        <v>70</v>
      </c>
      <c r="H173" s="82">
        <v>6</v>
      </c>
    </row>
    <row r="174" spans="2:8" x14ac:dyDescent="0.25">
      <c r="B174" s="317"/>
      <c r="C174" s="82" t="s">
        <v>23</v>
      </c>
      <c r="D174" s="249">
        <v>495</v>
      </c>
      <c r="E174" s="82">
        <v>1.05</v>
      </c>
      <c r="F174" s="249">
        <v>165</v>
      </c>
      <c r="G174" s="82">
        <v>70</v>
      </c>
      <c r="H174" s="82">
        <v>6</v>
      </c>
    </row>
    <row r="175" spans="2:8" x14ac:dyDescent="0.25">
      <c r="B175" s="317"/>
      <c r="C175" s="82" t="s">
        <v>26</v>
      </c>
      <c r="D175" s="249">
        <v>22.88</v>
      </c>
      <c r="E175" s="82">
        <v>1.05</v>
      </c>
      <c r="F175" s="249">
        <v>7.626666666666666</v>
      </c>
      <c r="G175" s="82">
        <v>70</v>
      </c>
      <c r="H175" s="82">
        <v>6</v>
      </c>
    </row>
    <row r="176" spans="2:8" x14ac:dyDescent="0.25">
      <c r="B176" s="317"/>
      <c r="C176" s="82" t="s">
        <v>32</v>
      </c>
      <c r="D176" s="249">
        <v>1.2</v>
      </c>
      <c r="E176" s="82">
        <v>1.05</v>
      </c>
      <c r="F176" s="249">
        <v>0.39999999999999997</v>
      </c>
      <c r="G176" s="82">
        <v>70</v>
      </c>
      <c r="H176" s="82">
        <v>6</v>
      </c>
    </row>
    <row r="177" spans="2:8" x14ac:dyDescent="0.25">
      <c r="B177" s="317"/>
      <c r="C177" s="82" t="s">
        <v>33</v>
      </c>
      <c r="D177" s="249">
        <v>24</v>
      </c>
      <c r="E177" s="82">
        <v>1.05</v>
      </c>
      <c r="F177" s="249">
        <v>8</v>
      </c>
      <c r="G177" s="82">
        <v>70</v>
      </c>
      <c r="H177" s="82">
        <v>6</v>
      </c>
    </row>
    <row r="178" spans="2:8" x14ac:dyDescent="0.25">
      <c r="B178" s="317"/>
      <c r="C178" s="82" t="s">
        <v>45</v>
      </c>
      <c r="D178" s="249">
        <v>826.3</v>
      </c>
      <c r="E178" s="82">
        <v>1.05</v>
      </c>
      <c r="F178" s="249">
        <v>275.43333333333334</v>
      </c>
      <c r="G178" s="82">
        <v>70</v>
      </c>
      <c r="H178" s="82">
        <v>6</v>
      </c>
    </row>
    <row r="179" spans="2:8" x14ac:dyDescent="0.25">
      <c r="B179" s="317"/>
      <c r="C179" s="82" t="s">
        <v>50</v>
      </c>
      <c r="D179" s="249">
        <v>0.55000000000000004</v>
      </c>
      <c r="E179" s="82">
        <v>1.05</v>
      </c>
      <c r="F179" s="249">
        <v>0.18333333333333335</v>
      </c>
      <c r="G179" s="82">
        <v>70</v>
      </c>
      <c r="H179" s="82">
        <v>6</v>
      </c>
    </row>
    <row r="180" spans="2:8" x14ac:dyDescent="0.25">
      <c r="B180" s="317"/>
      <c r="C180" s="82" t="s">
        <v>51</v>
      </c>
      <c r="D180" s="249">
        <v>7.2</v>
      </c>
      <c r="E180" s="82">
        <v>1.05</v>
      </c>
      <c r="F180" s="249">
        <v>2.4</v>
      </c>
      <c r="G180" s="82">
        <v>70</v>
      </c>
      <c r="H180" s="82">
        <v>6</v>
      </c>
    </row>
    <row r="181" spans="2:8" x14ac:dyDescent="0.25">
      <c r="B181" s="317"/>
      <c r="C181" s="211" t="s">
        <v>376</v>
      </c>
      <c r="D181" s="263">
        <v>1395.9299999999998</v>
      </c>
      <c r="E181" s="234"/>
      <c r="F181" s="213">
        <v>465.31</v>
      </c>
      <c r="G181" s="260"/>
      <c r="H181" s="260"/>
    </row>
    <row r="182" spans="2:8" s="225" customFormat="1" ht="15.75" x14ac:dyDescent="0.25">
      <c r="B182" s="214"/>
      <c r="C182" s="264"/>
      <c r="D182" s="235"/>
      <c r="E182" s="216"/>
      <c r="F182" s="231"/>
      <c r="G182" s="254"/>
      <c r="H182" s="254"/>
    </row>
    <row r="183" spans="2:8" s="225" customFormat="1" x14ac:dyDescent="0.25">
      <c r="B183" s="214"/>
      <c r="C183" s="264"/>
      <c r="D183" s="265"/>
      <c r="E183" s="264"/>
      <c r="F183" s="254"/>
      <c r="G183" s="254"/>
      <c r="H183" s="254"/>
    </row>
    <row r="184" spans="2:8" s="230" customFormat="1" ht="15.75" x14ac:dyDescent="0.25">
      <c r="B184" s="217" t="s">
        <v>421</v>
      </c>
      <c r="C184" s="227"/>
      <c r="D184" s="266"/>
      <c r="E184" s="227"/>
      <c r="F184" s="258"/>
      <c r="G184" s="258"/>
      <c r="H184" s="258"/>
    </row>
    <row r="185" spans="2:8" s="225" customFormat="1" x14ac:dyDescent="0.25">
      <c r="B185" s="214"/>
      <c r="C185" s="264"/>
      <c r="D185" s="265"/>
      <c r="E185" s="264"/>
      <c r="F185" s="254"/>
      <c r="G185" s="254"/>
      <c r="H185" s="254"/>
    </row>
    <row r="186" spans="2:8" ht="33" customHeight="1" x14ac:dyDescent="0.25">
      <c r="B186" s="206" t="s">
        <v>355</v>
      </c>
      <c r="C186" s="206" t="s">
        <v>353</v>
      </c>
      <c r="D186" s="206" t="s">
        <v>356</v>
      </c>
      <c r="E186" s="206" t="s">
        <v>357</v>
      </c>
      <c r="F186" s="206" t="s">
        <v>358</v>
      </c>
      <c r="G186" s="206" t="s">
        <v>359</v>
      </c>
      <c r="H186" s="206" t="s">
        <v>360</v>
      </c>
    </row>
    <row r="187" spans="2:8" x14ac:dyDescent="0.25">
      <c r="B187" s="317" t="s">
        <v>373</v>
      </c>
      <c r="C187" s="82" t="s">
        <v>2</v>
      </c>
      <c r="D187" s="249">
        <v>43</v>
      </c>
      <c r="E187" s="82">
        <v>1.05</v>
      </c>
      <c r="F187" s="249">
        <v>14.333333333333334</v>
      </c>
      <c r="G187" s="82">
        <v>70</v>
      </c>
      <c r="H187" s="82">
        <v>6</v>
      </c>
    </row>
    <row r="188" spans="2:8" x14ac:dyDescent="0.25">
      <c r="B188" s="317"/>
      <c r="C188" s="82" t="s">
        <v>11</v>
      </c>
      <c r="D188" s="249">
        <v>1.5</v>
      </c>
      <c r="E188" s="82">
        <v>1.05</v>
      </c>
      <c r="F188" s="249">
        <v>0.5</v>
      </c>
      <c r="G188" s="82">
        <v>70</v>
      </c>
      <c r="H188" s="82">
        <v>6</v>
      </c>
    </row>
    <row r="189" spans="2:8" x14ac:dyDescent="0.25">
      <c r="B189" s="317"/>
      <c r="C189" s="82" t="s">
        <v>16</v>
      </c>
      <c r="D189" s="249">
        <v>1.2</v>
      </c>
      <c r="E189" s="82">
        <v>1.05</v>
      </c>
      <c r="F189" s="249">
        <v>0.39999999999999997</v>
      </c>
      <c r="G189" s="82">
        <v>70</v>
      </c>
      <c r="H189" s="82">
        <v>6</v>
      </c>
    </row>
    <row r="190" spans="2:8" x14ac:dyDescent="0.25">
      <c r="B190" s="317"/>
      <c r="C190" s="82" t="s">
        <v>21</v>
      </c>
      <c r="D190" s="249">
        <v>1.1000000000000001</v>
      </c>
      <c r="E190" s="82">
        <v>1.05</v>
      </c>
      <c r="F190" s="249">
        <v>0.3666666666666667</v>
      </c>
      <c r="G190" s="82">
        <v>70</v>
      </c>
      <c r="H190" s="82">
        <v>6</v>
      </c>
    </row>
    <row r="191" spans="2:8" x14ac:dyDescent="0.25">
      <c r="B191" s="317"/>
      <c r="C191" s="82" t="s">
        <v>26</v>
      </c>
      <c r="D191" s="249">
        <v>1.05</v>
      </c>
      <c r="E191" s="82">
        <v>1.05</v>
      </c>
      <c r="F191" s="249">
        <v>0.35000000000000003</v>
      </c>
      <c r="G191" s="82">
        <v>70</v>
      </c>
      <c r="H191" s="82">
        <v>6</v>
      </c>
    </row>
    <row r="192" spans="2:8" x14ac:dyDescent="0.25">
      <c r="B192" s="317"/>
      <c r="C192" s="82" t="s">
        <v>32</v>
      </c>
      <c r="D192" s="249">
        <v>1.2</v>
      </c>
      <c r="E192" s="82">
        <v>1.05</v>
      </c>
      <c r="F192" s="249">
        <v>0.39999999999999997</v>
      </c>
      <c r="G192" s="82">
        <v>70</v>
      </c>
      <c r="H192" s="82">
        <v>6</v>
      </c>
    </row>
    <row r="193" spans="2:8" x14ac:dyDescent="0.25">
      <c r="B193" s="317"/>
      <c r="C193" s="82" t="s">
        <v>33</v>
      </c>
      <c r="D193" s="249">
        <v>6.5</v>
      </c>
      <c r="E193" s="82">
        <v>1.05</v>
      </c>
      <c r="F193" s="249">
        <v>2.1666666666666665</v>
      </c>
      <c r="G193" s="82">
        <v>70</v>
      </c>
      <c r="H193" s="82">
        <v>6</v>
      </c>
    </row>
    <row r="194" spans="2:8" x14ac:dyDescent="0.25">
      <c r="B194" s="317"/>
      <c r="C194" s="82" t="s">
        <v>45</v>
      </c>
      <c r="D194" s="249">
        <v>265</v>
      </c>
      <c r="E194" s="82">
        <v>1.05</v>
      </c>
      <c r="F194" s="249">
        <v>88.333333333333329</v>
      </c>
      <c r="G194" s="82">
        <v>70</v>
      </c>
      <c r="H194" s="82">
        <v>6</v>
      </c>
    </row>
    <row r="195" spans="2:8" x14ac:dyDescent="0.25">
      <c r="B195" s="317"/>
      <c r="C195" s="82" t="s">
        <v>51</v>
      </c>
      <c r="D195" s="249">
        <v>12</v>
      </c>
      <c r="E195" s="82">
        <v>1.05</v>
      </c>
      <c r="F195" s="249">
        <v>4</v>
      </c>
      <c r="G195" s="82">
        <v>70</v>
      </c>
      <c r="H195" s="82">
        <v>6</v>
      </c>
    </row>
    <row r="196" spans="2:8" x14ac:dyDescent="0.25">
      <c r="B196" s="317"/>
      <c r="C196" s="211" t="s">
        <v>377</v>
      </c>
      <c r="D196" s="263">
        <v>332.55</v>
      </c>
      <c r="E196" s="234"/>
      <c r="F196" s="213">
        <v>110.85</v>
      </c>
      <c r="G196" s="260"/>
      <c r="H196" s="260"/>
    </row>
    <row r="197" spans="2:8" s="225" customFormat="1" ht="15.75" x14ac:dyDescent="0.25">
      <c r="B197" s="214"/>
      <c r="C197" s="214"/>
      <c r="D197" s="235"/>
      <c r="E197" s="216"/>
      <c r="F197" s="231"/>
      <c r="G197" s="254"/>
      <c r="H197" s="254"/>
    </row>
    <row r="198" spans="2:8" s="225" customFormat="1" x14ac:dyDescent="0.25">
      <c r="B198" s="214"/>
      <c r="C198" s="214"/>
      <c r="D198" s="256"/>
      <c r="E198" s="223"/>
      <c r="F198" s="254"/>
      <c r="G198" s="254"/>
      <c r="H198" s="254"/>
    </row>
    <row r="199" spans="2:8" s="230" customFormat="1" ht="15.75" x14ac:dyDescent="0.25">
      <c r="B199" s="205" t="s">
        <v>422</v>
      </c>
      <c r="C199" s="215"/>
      <c r="D199" s="257"/>
      <c r="E199" s="227"/>
      <c r="F199" s="258"/>
      <c r="G199" s="258"/>
      <c r="H199" s="258"/>
    </row>
    <row r="200" spans="2:8" s="225" customFormat="1" x14ac:dyDescent="0.25">
      <c r="B200" s="214"/>
      <c r="C200" s="214"/>
      <c r="D200" s="256"/>
      <c r="E200" s="223"/>
      <c r="F200" s="254"/>
      <c r="G200" s="254"/>
      <c r="H200" s="254"/>
    </row>
    <row r="201" spans="2:8" ht="33" customHeight="1" x14ac:dyDescent="0.25">
      <c r="B201" s="206" t="s">
        <v>355</v>
      </c>
      <c r="C201" s="206" t="s">
        <v>353</v>
      </c>
      <c r="D201" s="206" t="s">
        <v>356</v>
      </c>
      <c r="E201" s="206" t="s">
        <v>357</v>
      </c>
      <c r="F201" s="206" t="s">
        <v>358</v>
      </c>
      <c r="G201" s="206" t="s">
        <v>359</v>
      </c>
      <c r="H201" s="206" t="s">
        <v>360</v>
      </c>
    </row>
    <row r="202" spans="2:8" x14ac:dyDescent="0.25">
      <c r="B202" s="317" t="s">
        <v>373</v>
      </c>
      <c r="C202" s="82" t="s">
        <v>2</v>
      </c>
      <c r="D202" s="249">
        <v>2.4</v>
      </c>
      <c r="E202" s="82">
        <v>1.05</v>
      </c>
      <c r="F202" s="249">
        <v>0.79999999999999993</v>
      </c>
      <c r="G202" s="82">
        <v>70</v>
      </c>
      <c r="H202" s="82">
        <v>6</v>
      </c>
    </row>
    <row r="203" spans="2:8" x14ac:dyDescent="0.25">
      <c r="B203" s="317"/>
      <c r="C203" s="82" t="s">
        <v>16</v>
      </c>
      <c r="D203" s="249">
        <v>1.2</v>
      </c>
      <c r="E203" s="82">
        <v>1.05</v>
      </c>
      <c r="F203" s="249">
        <v>0.39999999999999997</v>
      </c>
      <c r="G203" s="82">
        <v>70</v>
      </c>
      <c r="H203" s="82">
        <v>6</v>
      </c>
    </row>
    <row r="204" spans="2:8" x14ac:dyDescent="0.25">
      <c r="B204" s="317"/>
      <c r="C204" s="82" t="s">
        <v>26</v>
      </c>
      <c r="D204" s="249">
        <v>1.49</v>
      </c>
      <c r="E204" s="82">
        <v>1.05</v>
      </c>
      <c r="F204" s="249">
        <v>0.49666666666666665</v>
      </c>
      <c r="G204" s="82">
        <v>70</v>
      </c>
      <c r="H204" s="82">
        <v>6</v>
      </c>
    </row>
    <row r="205" spans="2:8" x14ac:dyDescent="0.25">
      <c r="B205" s="317"/>
      <c r="C205" s="82" t="s">
        <v>32</v>
      </c>
      <c r="D205" s="249">
        <v>2</v>
      </c>
      <c r="E205" s="82">
        <v>1.05</v>
      </c>
      <c r="F205" s="249">
        <v>0.66666666666666663</v>
      </c>
      <c r="G205" s="82">
        <v>70</v>
      </c>
      <c r="H205" s="82">
        <v>6</v>
      </c>
    </row>
    <row r="206" spans="2:8" x14ac:dyDescent="0.25">
      <c r="B206" s="317"/>
      <c r="C206" s="82" t="s">
        <v>33</v>
      </c>
      <c r="D206" s="249">
        <v>30</v>
      </c>
      <c r="E206" s="82">
        <v>1.05</v>
      </c>
      <c r="F206" s="249">
        <v>10</v>
      </c>
      <c r="G206" s="82">
        <v>70</v>
      </c>
      <c r="H206" s="82">
        <v>6</v>
      </c>
    </row>
    <row r="207" spans="2:8" x14ac:dyDescent="0.25">
      <c r="B207" s="317"/>
      <c r="C207" s="82" t="s">
        <v>45</v>
      </c>
      <c r="D207" s="249">
        <v>1230.5999999999999</v>
      </c>
      <c r="E207" s="82">
        <v>1.05</v>
      </c>
      <c r="F207" s="249">
        <v>410.2</v>
      </c>
      <c r="G207" s="82">
        <v>70</v>
      </c>
      <c r="H207" s="82">
        <v>6</v>
      </c>
    </row>
    <row r="208" spans="2:8" x14ac:dyDescent="0.25">
      <c r="B208" s="317"/>
      <c r="C208" s="82" t="s">
        <v>51</v>
      </c>
      <c r="D208" s="249">
        <v>18</v>
      </c>
      <c r="E208" s="82">
        <v>1.05</v>
      </c>
      <c r="F208" s="249">
        <v>6</v>
      </c>
      <c r="G208" s="82">
        <v>70</v>
      </c>
      <c r="H208" s="82">
        <v>6</v>
      </c>
    </row>
    <row r="209" spans="2:8" x14ac:dyDescent="0.25">
      <c r="B209" s="317"/>
      <c r="C209" s="211" t="s">
        <v>378</v>
      </c>
      <c r="D209" s="263">
        <v>1285.6899999999998</v>
      </c>
      <c r="E209" s="234"/>
      <c r="F209" s="213">
        <v>428.56333333333333</v>
      </c>
      <c r="G209" s="260"/>
      <c r="H209" s="260"/>
    </row>
    <row r="210" spans="2:8" s="225" customFormat="1" ht="15.75" x14ac:dyDescent="0.25">
      <c r="B210" s="214"/>
      <c r="C210" s="214"/>
      <c r="D210" s="235"/>
      <c r="E210" s="216"/>
      <c r="F210" s="231"/>
      <c r="G210" s="254"/>
      <c r="H210" s="254"/>
    </row>
    <row r="211" spans="2:8" s="225" customFormat="1" x14ac:dyDescent="0.25">
      <c r="B211" s="214"/>
      <c r="C211" s="214"/>
      <c r="D211" s="256"/>
      <c r="E211" s="223"/>
      <c r="F211" s="254"/>
      <c r="G211" s="254"/>
      <c r="H211" s="254"/>
    </row>
    <row r="212" spans="2:8" s="230" customFormat="1" ht="15.75" x14ac:dyDescent="0.25">
      <c r="B212" s="205" t="s">
        <v>423</v>
      </c>
      <c r="C212" s="215"/>
      <c r="D212" s="257"/>
      <c r="E212" s="227"/>
      <c r="F212" s="258"/>
      <c r="G212" s="258"/>
      <c r="H212" s="258"/>
    </row>
    <row r="213" spans="2:8" s="225" customFormat="1" x14ac:dyDescent="0.25">
      <c r="B213" s="214"/>
      <c r="C213" s="214"/>
      <c r="D213" s="256"/>
      <c r="E213" s="223"/>
      <c r="F213" s="254"/>
      <c r="G213" s="254"/>
      <c r="H213" s="254"/>
    </row>
    <row r="214" spans="2:8" ht="33" customHeight="1" x14ac:dyDescent="0.25">
      <c r="B214" s="206" t="s">
        <v>355</v>
      </c>
      <c r="C214" s="206" t="s">
        <v>353</v>
      </c>
      <c r="D214" s="206" t="s">
        <v>356</v>
      </c>
      <c r="E214" s="206" t="s">
        <v>357</v>
      </c>
      <c r="F214" s="206" t="s">
        <v>358</v>
      </c>
      <c r="G214" s="206" t="s">
        <v>359</v>
      </c>
      <c r="H214" s="206" t="s">
        <v>360</v>
      </c>
    </row>
    <row r="215" spans="2:8" x14ac:dyDescent="0.25">
      <c r="B215" s="317" t="s">
        <v>373</v>
      </c>
      <c r="C215" s="82" t="s">
        <v>2</v>
      </c>
      <c r="D215" s="249">
        <v>6.3</v>
      </c>
      <c r="E215" s="82">
        <v>1.05</v>
      </c>
      <c r="F215" s="249">
        <v>3.15</v>
      </c>
      <c r="G215" s="82">
        <v>70</v>
      </c>
      <c r="H215" s="82">
        <v>6</v>
      </c>
    </row>
    <row r="216" spans="2:8" x14ac:dyDescent="0.25">
      <c r="B216" s="317"/>
      <c r="C216" s="82" t="s">
        <v>5</v>
      </c>
      <c r="D216" s="249">
        <v>12</v>
      </c>
      <c r="E216" s="82">
        <v>1.05</v>
      </c>
      <c r="F216" s="249">
        <v>6</v>
      </c>
      <c r="G216" s="82">
        <v>70</v>
      </c>
      <c r="H216" s="82">
        <v>6</v>
      </c>
    </row>
    <row r="217" spans="2:8" x14ac:dyDescent="0.25">
      <c r="B217" s="317"/>
      <c r="C217" s="82" t="s">
        <v>55</v>
      </c>
      <c r="D217" s="249">
        <v>6.1</v>
      </c>
      <c r="E217" s="82">
        <v>1.05</v>
      </c>
      <c r="F217" s="249">
        <v>3.05</v>
      </c>
      <c r="G217" s="82">
        <v>70</v>
      </c>
      <c r="H217" s="82">
        <v>6</v>
      </c>
    </row>
    <row r="218" spans="2:8" x14ac:dyDescent="0.25">
      <c r="B218" s="317"/>
      <c r="C218" s="82" t="s">
        <v>11</v>
      </c>
      <c r="D218" s="249">
        <v>7.5</v>
      </c>
      <c r="E218" s="82">
        <v>1.05</v>
      </c>
      <c r="F218" s="249">
        <v>3.75</v>
      </c>
      <c r="G218" s="82">
        <v>70</v>
      </c>
      <c r="H218" s="82">
        <v>6</v>
      </c>
    </row>
    <row r="219" spans="2:8" x14ac:dyDescent="0.25">
      <c r="B219" s="317"/>
      <c r="C219" s="82" t="s">
        <v>16</v>
      </c>
      <c r="D219" s="249">
        <v>1.5</v>
      </c>
      <c r="E219" s="82">
        <v>1.05</v>
      </c>
      <c r="F219" s="249">
        <v>0.75</v>
      </c>
      <c r="G219" s="82">
        <v>70</v>
      </c>
      <c r="H219" s="82">
        <v>6</v>
      </c>
    </row>
    <row r="220" spans="2:8" x14ac:dyDescent="0.25">
      <c r="B220" s="317"/>
      <c r="C220" s="82" t="s">
        <v>21</v>
      </c>
      <c r="D220" s="249">
        <v>2.4</v>
      </c>
      <c r="E220" s="82">
        <v>1.05</v>
      </c>
      <c r="F220" s="249">
        <v>1.2</v>
      </c>
      <c r="G220" s="82">
        <v>70</v>
      </c>
      <c r="H220" s="82">
        <v>6</v>
      </c>
    </row>
    <row r="221" spans="2:8" x14ac:dyDescent="0.25">
      <c r="B221" s="317"/>
      <c r="C221" s="82" t="s">
        <v>26</v>
      </c>
      <c r="D221" s="249">
        <v>10.199999999999999</v>
      </c>
      <c r="E221" s="82">
        <v>1.05</v>
      </c>
      <c r="F221" s="249">
        <v>5.0999999999999996</v>
      </c>
      <c r="G221" s="82">
        <v>70</v>
      </c>
      <c r="H221" s="82">
        <v>6</v>
      </c>
    </row>
    <row r="222" spans="2:8" x14ac:dyDescent="0.25">
      <c r="B222" s="317"/>
      <c r="C222" s="82" t="s">
        <v>32</v>
      </c>
      <c r="D222" s="249">
        <v>1.8</v>
      </c>
      <c r="E222" s="82">
        <v>1.05</v>
      </c>
      <c r="F222" s="249">
        <v>0.9</v>
      </c>
      <c r="G222" s="82">
        <v>70</v>
      </c>
      <c r="H222" s="82">
        <v>6</v>
      </c>
    </row>
    <row r="223" spans="2:8" x14ac:dyDescent="0.25">
      <c r="B223" s="317"/>
      <c r="C223" s="82" t="s">
        <v>33</v>
      </c>
      <c r="D223" s="249">
        <v>9.5</v>
      </c>
      <c r="E223" s="82">
        <v>1.05</v>
      </c>
      <c r="F223" s="249">
        <v>4.75</v>
      </c>
      <c r="G223" s="82">
        <v>70</v>
      </c>
      <c r="H223" s="82">
        <v>6</v>
      </c>
    </row>
    <row r="224" spans="2:8" x14ac:dyDescent="0.25">
      <c r="B224" s="317"/>
      <c r="C224" s="82" t="s">
        <v>44</v>
      </c>
      <c r="D224" s="249">
        <v>75</v>
      </c>
      <c r="E224" s="82">
        <v>1.05</v>
      </c>
      <c r="F224" s="249">
        <v>37.5</v>
      </c>
      <c r="G224" s="82">
        <v>70</v>
      </c>
      <c r="H224" s="82">
        <v>6</v>
      </c>
    </row>
    <row r="225" spans="2:8" x14ac:dyDescent="0.25">
      <c r="B225" s="317"/>
      <c r="C225" s="82" t="s">
        <v>45</v>
      </c>
      <c r="D225" s="249">
        <v>1037.5</v>
      </c>
      <c r="E225" s="82">
        <v>1.05</v>
      </c>
      <c r="F225" s="249">
        <v>518.75</v>
      </c>
      <c r="G225" s="82">
        <v>70</v>
      </c>
      <c r="H225" s="82">
        <v>6</v>
      </c>
    </row>
    <row r="226" spans="2:8" x14ac:dyDescent="0.25">
      <c r="B226" s="317"/>
      <c r="C226" s="82" t="s">
        <v>48</v>
      </c>
      <c r="D226" s="249">
        <v>3.2</v>
      </c>
      <c r="E226" s="82">
        <v>1.05</v>
      </c>
      <c r="F226" s="249">
        <v>1.6</v>
      </c>
      <c r="G226" s="82">
        <v>70</v>
      </c>
      <c r="H226" s="82">
        <v>6</v>
      </c>
    </row>
    <row r="227" spans="2:8" x14ac:dyDescent="0.25">
      <c r="B227" s="317"/>
      <c r="C227" s="82" t="s">
        <v>50</v>
      </c>
      <c r="D227" s="249">
        <v>1.45</v>
      </c>
      <c r="E227" s="82">
        <v>1.05</v>
      </c>
      <c r="F227" s="249">
        <v>0.72499999999999998</v>
      </c>
      <c r="G227" s="82">
        <v>70</v>
      </c>
      <c r="H227" s="82">
        <v>6</v>
      </c>
    </row>
    <row r="228" spans="2:8" x14ac:dyDescent="0.25">
      <c r="B228" s="317"/>
      <c r="C228" s="82" t="s">
        <v>51</v>
      </c>
      <c r="D228" s="249">
        <v>18</v>
      </c>
      <c r="E228" s="82">
        <v>1.05</v>
      </c>
      <c r="F228" s="249">
        <v>9</v>
      </c>
      <c r="G228" s="82">
        <v>70</v>
      </c>
      <c r="H228" s="82">
        <v>6</v>
      </c>
    </row>
    <row r="229" spans="2:8" x14ac:dyDescent="0.25">
      <c r="B229" s="317"/>
      <c r="C229" s="211" t="s">
        <v>379</v>
      </c>
      <c r="D229" s="263">
        <v>1192.45</v>
      </c>
      <c r="E229" s="234"/>
      <c r="F229" s="263">
        <v>596.22500000000002</v>
      </c>
      <c r="G229" s="260"/>
      <c r="H229" s="260"/>
    </row>
    <row r="230" spans="2:8" s="225" customFormat="1" ht="15.75" x14ac:dyDescent="0.25">
      <c r="B230" s="214"/>
      <c r="C230" s="214"/>
      <c r="D230" s="235"/>
      <c r="E230" s="216"/>
      <c r="F230" s="231"/>
      <c r="G230" s="254"/>
      <c r="H230" s="254"/>
    </row>
    <row r="231" spans="2:8" s="225" customFormat="1" x14ac:dyDescent="0.25">
      <c r="B231" s="214"/>
      <c r="C231" s="214"/>
      <c r="D231" s="256"/>
      <c r="E231" s="223"/>
      <c r="F231" s="254"/>
      <c r="G231" s="254"/>
      <c r="H231" s="254"/>
    </row>
    <row r="232" spans="2:8" s="230" customFormat="1" ht="15.75" x14ac:dyDescent="0.25">
      <c r="B232" s="217" t="s">
        <v>424</v>
      </c>
      <c r="C232" s="215"/>
      <c r="D232" s="257"/>
      <c r="E232" s="227"/>
      <c r="F232" s="258"/>
      <c r="G232" s="258"/>
      <c r="H232" s="258"/>
    </row>
    <row r="233" spans="2:8" s="225" customFormat="1" x14ac:dyDescent="0.25">
      <c r="B233" s="214"/>
      <c r="C233" s="214"/>
      <c r="D233" s="256"/>
      <c r="E233" s="223"/>
      <c r="F233" s="254"/>
      <c r="G233" s="254"/>
      <c r="H233" s="254"/>
    </row>
    <row r="234" spans="2:8" ht="33" customHeight="1" x14ac:dyDescent="0.25">
      <c r="B234" s="206" t="s">
        <v>355</v>
      </c>
      <c r="C234" s="206" t="s">
        <v>353</v>
      </c>
      <c r="D234" s="206" t="s">
        <v>356</v>
      </c>
      <c r="E234" s="206" t="s">
        <v>357</v>
      </c>
      <c r="F234" s="206" t="s">
        <v>358</v>
      </c>
      <c r="G234" s="206" t="s">
        <v>359</v>
      </c>
      <c r="H234" s="206" t="s">
        <v>360</v>
      </c>
    </row>
    <row r="235" spans="2:8" x14ac:dyDescent="0.25">
      <c r="B235" s="317" t="s">
        <v>373</v>
      </c>
      <c r="C235" s="82" t="s">
        <v>2</v>
      </c>
      <c r="D235" s="249">
        <v>3.5</v>
      </c>
      <c r="E235" s="82">
        <v>1.05</v>
      </c>
      <c r="F235" s="249">
        <v>1.75</v>
      </c>
      <c r="G235" s="82">
        <v>70</v>
      </c>
      <c r="H235" s="82">
        <v>6</v>
      </c>
    </row>
    <row r="236" spans="2:8" x14ac:dyDescent="0.25">
      <c r="B236" s="317"/>
      <c r="C236" s="82" t="s">
        <v>3</v>
      </c>
      <c r="D236" s="249">
        <v>27</v>
      </c>
      <c r="E236" s="82">
        <v>1.05</v>
      </c>
      <c r="F236" s="249">
        <v>13.5</v>
      </c>
      <c r="G236" s="82">
        <v>70</v>
      </c>
      <c r="H236" s="82">
        <v>6</v>
      </c>
    </row>
    <row r="237" spans="2:8" x14ac:dyDescent="0.25">
      <c r="B237" s="317"/>
      <c r="C237" s="82" t="s">
        <v>11</v>
      </c>
      <c r="D237" s="249">
        <v>10.4</v>
      </c>
      <c r="E237" s="82">
        <v>1.05</v>
      </c>
      <c r="F237" s="249">
        <v>5.2</v>
      </c>
      <c r="G237" s="82">
        <v>70</v>
      </c>
      <c r="H237" s="82">
        <v>6</v>
      </c>
    </row>
    <row r="238" spans="2:8" x14ac:dyDescent="0.25">
      <c r="B238" s="317"/>
      <c r="C238" s="82" t="s">
        <v>23</v>
      </c>
      <c r="D238" s="249">
        <v>570</v>
      </c>
      <c r="E238" s="82">
        <v>1.05</v>
      </c>
      <c r="F238" s="249">
        <v>285</v>
      </c>
      <c r="G238" s="82">
        <v>70</v>
      </c>
      <c r="H238" s="82">
        <v>6</v>
      </c>
    </row>
    <row r="239" spans="2:8" x14ac:dyDescent="0.25">
      <c r="B239" s="317"/>
      <c r="C239" s="82" t="s">
        <v>26</v>
      </c>
      <c r="D239" s="249">
        <v>19.5</v>
      </c>
      <c r="E239" s="82">
        <v>1.05</v>
      </c>
      <c r="F239" s="249">
        <v>9.75</v>
      </c>
      <c r="G239" s="82">
        <v>70</v>
      </c>
      <c r="H239" s="82">
        <v>6</v>
      </c>
    </row>
    <row r="240" spans="2:8" x14ac:dyDescent="0.25">
      <c r="B240" s="317"/>
      <c r="C240" s="82" t="s">
        <v>33</v>
      </c>
      <c r="D240" s="249">
        <v>0.1</v>
      </c>
      <c r="E240" s="82">
        <v>1.05</v>
      </c>
      <c r="F240" s="249">
        <v>0.05</v>
      </c>
      <c r="G240" s="82">
        <v>70</v>
      </c>
      <c r="H240" s="82">
        <v>6</v>
      </c>
    </row>
    <row r="241" spans="2:8" x14ac:dyDescent="0.25">
      <c r="B241" s="317"/>
      <c r="C241" s="82" t="s">
        <v>41</v>
      </c>
      <c r="D241" s="249">
        <v>163</v>
      </c>
      <c r="E241" s="82">
        <v>1.05</v>
      </c>
      <c r="F241" s="249">
        <v>81.5</v>
      </c>
      <c r="G241" s="82">
        <v>70</v>
      </c>
      <c r="H241" s="82">
        <v>6</v>
      </c>
    </row>
    <row r="242" spans="2:8" x14ac:dyDescent="0.25">
      <c r="B242" s="317"/>
      <c r="C242" s="82" t="s">
        <v>43</v>
      </c>
      <c r="D242" s="249">
        <v>16</v>
      </c>
      <c r="E242" s="82">
        <v>1.05</v>
      </c>
      <c r="F242" s="249">
        <v>8</v>
      </c>
      <c r="G242" s="82">
        <v>70</v>
      </c>
      <c r="H242" s="82">
        <v>6</v>
      </c>
    </row>
    <row r="243" spans="2:8" x14ac:dyDescent="0.25">
      <c r="B243" s="317"/>
      <c r="C243" s="82" t="s">
        <v>44</v>
      </c>
      <c r="D243" s="249">
        <v>64</v>
      </c>
      <c r="E243" s="82">
        <v>1.05</v>
      </c>
      <c r="F243" s="249">
        <v>32</v>
      </c>
      <c r="G243" s="82">
        <v>70</v>
      </c>
      <c r="H243" s="82">
        <v>6</v>
      </c>
    </row>
    <row r="244" spans="2:8" x14ac:dyDescent="0.25">
      <c r="B244" s="317"/>
      <c r="C244" s="82" t="s">
        <v>45</v>
      </c>
      <c r="D244" s="249">
        <v>423.6</v>
      </c>
      <c r="E244" s="82">
        <v>1.05</v>
      </c>
      <c r="F244" s="249">
        <v>211.8</v>
      </c>
      <c r="G244" s="82">
        <v>70</v>
      </c>
      <c r="H244" s="82">
        <v>6</v>
      </c>
    </row>
    <row r="245" spans="2:8" x14ac:dyDescent="0.25">
      <c r="B245" s="317"/>
      <c r="C245" s="82" t="s">
        <v>46</v>
      </c>
      <c r="D245" s="249">
        <v>49.6</v>
      </c>
      <c r="E245" s="82">
        <v>1.05</v>
      </c>
      <c r="F245" s="249">
        <v>24.8</v>
      </c>
      <c r="G245" s="82">
        <v>70</v>
      </c>
      <c r="H245" s="82">
        <v>6</v>
      </c>
    </row>
    <row r="246" spans="2:8" x14ac:dyDescent="0.25">
      <c r="B246" s="317"/>
      <c r="C246" s="82" t="s">
        <v>50</v>
      </c>
      <c r="D246" s="249">
        <v>0.55000000000000004</v>
      </c>
      <c r="E246" s="82">
        <v>1.05</v>
      </c>
      <c r="F246" s="249">
        <v>0.27500000000000002</v>
      </c>
      <c r="G246" s="82">
        <v>70</v>
      </c>
      <c r="H246" s="82">
        <v>6</v>
      </c>
    </row>
    <row r="247" spans="2:8" x14ac:dyDescent="0.25">
      <c r="B247" s="317"/>
      <c r="C247" s="82" t="s">
        <v>51</v>
      </c>
      <c r="D247" s="249">
        <v>21.6</v>
      </c>
      <c r="E247" s="82">
        <v>1.05</v>
      </c>
      <c r="F247" s="249">
        <v>10.8</v>
      </c>
      <c r="G247" s="82">
        <v>70</v>
      </c>
      <c r="H247" s="82">
        <v>6</v>
      </c>
    </row>
    <row r="248" spans="2:8" x14ac:dyDescent="0.25">
      <c r="B248" s="317"/>
      <c r="C248" s="211" t="s">
        <v>380</v>
      </c>
      <c r="D248" s="213">
        <v>1368.8499999999997</v>
      </c>
      <c r="E248" s="234"/>
      <c r="F248" s="213">
        <v>684.42499999999984</v>
      </c>
      <c r="G248" s="260"/>
      <c r="H248" s="260"/>
    </row>
    <row r="249" spans="2:8" s="225" customFormat="1" ht="15.75" x14ac:dyDescent="0.25">
      <c r="B249" s="214"/>
      <c r="C249" s="214"/>
      <c r="D249" s="235"/>
      <c r="E249" s="216"/>
      <c r="F249" s="231"/>
      <c r="G249" s="254"/>
      <c r="H249" s="254"/>
    </row>
    <row r="250" spans="2:8" s="225" customFormat="1" x14ac:dyDescent="0.25">
      <c r="B250" s="214"/>
      <c r="C250" s="214"/>
      <c r="D250" s="256"/>
      <c r="E250" s="223"/>
      <c r="F250" s="254"/>
      <c r="G250" s="254"/>
      <c r="H250" s="254"/>
    </row>
    <row r="251" spans="2:8" s="230" customFormat="1" ht="15.75" x14ac:dyDescent="0.25">
      <c r="B251" s="217" t="s">
        <v>425</v>
      </c>
      <c r="C251" s="215"/>
      <c r="D251" s="257"/>
      <c r="E251" s="227"/>
      <c r="F251" s="258"/>
      <c r="G251" s="258"/>
      <c r="H251" s="258"/>
    </row>
    <row r="252" spans="2:8" s="225" customFormat="1" x14ac:dyDescent="0.25">
      <c r="B252" s="214"/>
      <c r="C252" s="214"/>
      <c r="D252" s="256"/>
      <c r="E252" s="223"/>
      <c r="F252" s="254"/>
      <c r="G252" s="254"/>
      <c r="H252" s="254"/>
    </row>
    <row r="253" spans="2:8" ht="33" customHeight="1" x14ac:dyDescent="0.25">
      <c r="B253" s="206" t="s">
        <v>355</v>
      </c>
      <c r="C253" s="206" t="s">
        <v>353</v>
      </c>
      <c r="D253" s="206" t="s">
        <v>356</v>
      </c>
      <c r="E253" s="206" t="s">
        <v>357</v>
      </c>
      <c r="F253" s="206" t="s">
        <v>358</v>
      </c>
      <c r="G253" s="206" t="s">
        <v>359</v>
      </c>
      <c r="H253" s="206" t="s">
        <v>360</v>
      </c>
    </row>
    <row r="254" spans="2:8" x14ac:dyDescent="0.25">
      <c r="B254" s="317" t="s">
        <v>373</v>
      </c>
      <c r="C254" s="82" t="s">
        <v>2</v>
      </c>
      <c r="D254" s="249">
        <v>2.4</v>
      </c>
      <c r="E254" s="82">
        <v>1.05</v>
      </c>
      <c r="F254" s="249">
        <v>1.2</v>
      </c>
      <c r="G254" s="82">
        <v>70</v>
      </c>
      <c r="H254" s="82">
        <v>6</v>
      </c>
    </row>
    <row r="255" spans="2:8" x14ac:dyDescent="0.25">
      <c r="B255" s="317"/>
      <c r="C255" s="82" t="s">
        <v>26</v>
      </c>
      <c r="D255" s="249">
        <v>45.22</v>
      </c>
      <c r="E255" s="82">
        <v>1.05</v>
      </c>
      <c r="F255" s="249">
        <v>22.61</v>
      </c>
      <c r="G255" s="82">
        <v>70</v>
      </c>
      <c r="H255" s="82">
        <v>6</v>
      </c>
    </row>
    <row r="256" spans="2:8" x14ac:dyDescent="0.25">
      <c r="B256" s="317"/>
      <c r="C256" s="82" t="s">
        <v>45</v>
      </c>
      <c r="D256" s="249">
        <v>1194</v>
      </c>
      <c r="E256" s="82">
        <v>1.05</v>
      </c>
      <c r="F256" s="249">
        <v>597</v>
      </c>
      <c r="G256" s="82">
        <v>70</v>
      </c>
      <c r="H256" s="82">
        <v>6</v>
      </c>
    </row>
    <row r="257" spans="2:8" x14ac:dyDescent="0.25">
      <c r="B257" s="317"/>
      <c r="C257" s="82" t="s">
        <v>50</v>
      </c>
      <c r="D257" s="249">
        <v>0.7</v>
      </c>
      <c r="E257" s="82">
        <v>1.05</v>
      </c>
      <c r="F257" s="249">
        <v>0.35</v>
      </c>
      <c r="G257" s="82">
        <v>70</v>
      </c>
      <c r="H257" s="82">
        <v>6</v>
      </c>
    </row>
    <row r="258" spans="2:8" x14ac:dyDescent="0.25">
      <c r="B258" s="317"/>
      <c r="C258" s="82" t="s">
        <v>51</v>
      </c>
      <c r="D258" s="249">
        <v>12</v>
      </c>
      <c r="E258" s="82">
        <v>1.05</v>
      </c>
      <c r="F258" s="249">
        <v>6</v>
      </c>
      <c r="G258" s="82">
        <v>70</v>
      </c>
      <c r="H258" s="82">
        <v>6</v>
      </c>
    </row>
    <row r="259" spans="2:8" x14ac:dyDescent="0.25">
      <c r="B259" s="317"/>
      <c r="C259" s="211" t="s">
        <v>381</v>
      </c>
      <c r="D259" s="211">
        <v>1254.32</v>
      </c>
      <c r="E259" s="234"/>
      <c r="F259" s="213">
        <v>627.16</v>
      </c>
      <c r="G259" s="260"/>
      <c r="H259" s="260"/>
    </row>
    <row r="260" spans="2:8" s="225" customFormat="1" ht="15.75" x14ac:dyDescent="0.25">
      <c r="B260" s="214"/>
      <c r="C260" s="214"/>
      <c r="D260" s="235"/>
      <c r="E260" s="216"/>
      <c r="F260" s="231"/>
      <c r="G260" s="254"/>
      <c r="H260" s="254"/>
    </row>
    <row r="261" spans="2:8" s="225" customFormat="1" x14ac:dyDescent="0.25">
      <c r="B261" s="214"/>
      <c r="C261" s="214"/>
      <c r="D261" s="256"/>
      <c r="E261" s="223"/>
      <c r="F261" s="254"/>
      <c r="G261" s="254"/>
      <c r="H261" s="254"/>
    </row>
    <row r="262" spans="2:8" s="230" customFormat="1" ht="15.75" x14ac:dyDescent="0.25">
      <c r="B262" s="205" t="s">
        <v>426</v>
      </c>
      <c r="C262" s="215"/>
      <c r="D262" s="257"/>
      <c r="E262" s="227"/>
      <c r="F262" s="258"/>
      <c r="G262" s="258"/>
      <c r="H262" s="258"/>
    </row>
    <row r="263" spans="2:8" s="225" customFormat="1" x14ac:dyDescent="0.25">
      <c r="B263" s="214"/>
      <c r="C263" s="214"/>
      <c r="D263" s="256"/>
      <c r="E263" s="223"/>
      <c r="F263" s="254"/>
      <c r="G263" s="254"/>
      <c r="H263" s="254"/>
    </row>
    <row r="264" spans="2:8" ht="33" customHeight="1" x14ac:dyDescent="0.25">
      <c r="B264" s="206" t="s">
        <v>355</v>
      </c>
      <c r="C264" s="206" t="s">
        <v>353</v>
      </c>
      <c r="D264" s="206" t="s">
        <v>356</v>
      </c>
      <c r="E264" s="206" t="s">
        <v>357</v>
      </c>
      <c r="F264" s="206" t="s">
        <v>358</v>
      </c>
      <c r="G264" s="206" t="s">
        <v>359</v>
      </c>
      <c r="H264" s="206" t="s">
        <v>360</v>
      </c>
    </row>
    <row r="265" spans="2:8" x14ac:dyDescent="0.25">
      <c r="B265" s="317" t="s">
        <v>373</v>
      </c>
      <c r="C265" s="82" t="s">
        <v>3</v>
      </c>
      <c r="D265" s="249">
        <v>60</v>
      </c>
      <c r="E265" s="82">
        <v>1.05</v>
      </c>
      <c r="F265" s="249">
        <v>60</v>
      </c>
      <c r="G265" s="82">
        <v>70</v>
      </c>
      <c r="H265" s="82">
        <v>6</v>
      </c>
    </row>
    <row r="266" spans="2:8" x14ac:dyDescent="0.25">
      <c r="B266" s="317"/>
      <c r="C266" s="82" t="s">
        <v>11</v>
      </c>
      <c r="D266" s="249">
        <v>46.5</v>
      </c>
      <c r="E266" s="82">
        <v>1.05</v>
      </c>
      <c r="F266" s="249">
        <v>46.5</v>
      </c>
      <c r="G266" s="82">
        <v>70</v>
      </c>
      <c r="H266" s="82">
        <v>6</v>
      </c>
    </row>
    <row r="267" spans="2:8" x14ac:dyDescent="0.25">
      <c r="B267" s="317"/>
      <c r="C267" s="82" t="s">
        <v>21</v>
      </c>
      <c r="D267" s="249">
        <v>1</v>
      </c>
      <c r="E267" s="82">
        <v>1.05</v>
      </c>
      <c r="F267" s="249">
        <v>1</v>
      </c>
      <c r="G267" s="82">
        <v>70</v>
      </c>
      <c r="H267" s="82">
        <v>6</v>
      </c>
    </row>
    <row r="268" spans="2:8" x14ac:dyDescent="0.25">
      <c r="B268" s="317"/>
      <c r="C268" s="82" t="s">
        <v>23</v>
      </c>
      <c r="D268" s="249">
        <v>40</v>
      </c>
      <c r="E268" s="82">
        <v>1.05</v>
      </c>
      <c r="F268" s="249">
        <v>40</v>
      </c>
      <c r="G268" s="82">
        <v>70</v>
      </c>
      <c r="H268" s="82">
        <v>6</v>
      </c>
    </row>
    <row r="269" spans="2:8" x14ac:dyDescent="0.25">
      <c r="B269" s="317"/>
      <c r="C269" s="82" t="s">
        <v>24</v>
      </c>
      <c r="D269" s="249">
        <v>5.7</v>
      </c>
      <c r="E269" s="82">
        <v>1.05</v>
      </c>
      <c r="F269" s="249">
        <v>5.7</v>
      </c>
      <c r="G269" s="82">
        <v>70</v>
      </c>
      <c r="H269" s="82">
        <v>6</v>
      </c>
    </row>
    <row r="270" spans="2:8" x14ac:dyDescent="0.25">
      <c r="B270" s="317"/>
      <c r="C270" s="82" t="s">
        <v>25</v>
      </c>
      <c r="D270" s="249">
        <v>38</v>
      </c>
      <c r="E270" s="82">
        <v>1.05</v>
      </c>
      <c r="F270" s="249">
        <v>38</v>
      </c>
      <c r="G270" s="82">
        <v>70</v>
      </c>
      <c r="H270" s="82">
        <v>6</v>
      </c>
    </row>
    <row r="271" spans="2:8" x14ac:dyDescent="0.25">
      <c r="B271" s="317"/>
      <c r="C271" s="82" t="s">
        <v>26</v>
      </c>
      <c r="D271" s="249">
        <v>10.26</v>
      </c>
      <c r="E271" s="82">
        <v>1.05</v>
      </c>
      <c r="F271" s="249">
        <v>10.26</v>
      </c>
      <c r="G271" s="82">
        <v>70</v>
      </c>
      <c r="H271" s="82">
        <v>6</v>
      </c>
    </row>
    <row r="272" spans="2:8" x14ac:dyDescent="0.25">
      <c r="B272" s="317"/>
      <c r="C272" s="82" t="s">
        <v>30</v>
      </c>
      <c r="D272" s="249">
        <v>1.3</v>
      </c>
      <c r="E272" s="82">
        <v>1.05</v>
      </c>
      <c r="F272" s="249">
        <v>1.3</v>
      </c>
      <c r="G272" s="82">
        <v>70</v>
      </c>
      <c r="H272" s="82">
        <v>6</v>
      </c>
    </row>
    <row r="273" spans="2:8" x14ac:dyDescent="0.25">
      <c r="B273" s="317"/>
      <c r="C273" s="82" t="s">
        <v>31</v>
      </c>
      <c r="D273" s="249">
        <v>0.05</v>
      </c>
      <c r="E273" s="82">
        <v>1.05</v>
      </c>
      <c r="F273" s="249">
        <v>0.05</v>
      </c>
      <c r="G273" s="82">
        <v>70</v>
      </c>
      <c r="H273" s="82">
        <v>6</v>
      </c>
    </row>
    <row r="274" spans="2:8" x14ac:dyDescent="0.25">
      <c r="B274" s="317"/>
      <c r="C274" s="82" t="s">
        <v>33</v>
      </c>
      <c r="D274" s="249">
        <v>2.2000000000000002</v>
      </c>
      <c r="E274" s="82">
        <v>1.05</v>
      </c>
      <c r="F274" s="249">
        <v>2.2000000000000002</v>
      </c>
      <c r="G274" s="82">
        <v>70</v>
      </c>
      <c r="H274" s="82">
        <v>6</v>
      </c>
    </row>
    <row r="275" spans="2:8" x14ac:dyDescent="0.25">
      <c r="B275" s="317"/>
      <c r="C275" s="82" t="s">
        <v>41</v>
      </c>
      <c r="D275" s="249">
        <v>26</v>
      </c>
      <c r="E275" s="82">
        <v>1.05</v>
      </c>
      <c r="F275" s="249">
        <v>26</v>
      </c>
      <c r="G275" s="82">
        <v>70</v>
      </c>
      <c r="H275" s="82">
        <v>6</v>
      </c>
    </row>
    <row r="276" spans="2:8" x14ac:dyDescent="0.25">
      <c r="B276" s="317"/>
      <c r="C276" s="82" t="s">
        <v>43</v>
      </c>
      <c r="D276" s="249">
        <v>19</v>
      </c>
      <c r="E276" s="82">
        <v>1.05</v>
      </c>
      <c r="F276" s="249">
        <v>19</v>
      </c>
      <c r="G276" s="82">
        <v>70</v>
      </c>
      <c r="H276" s="82">
        <v>6</v>
      </c>
    </row>
    <row r="277" spans="2:8" x14ac:dyDescent="0.25">
      <c r="B277" s="317"/>
      <c r="C277" s="82" t="s">
        <v>44</v>
      </c>
      <c r="D277" s="249">
        <v>220</v>
      </c>
      <c r="E277" s="82">
        <v>1.05</v>
      </c>
      <c r="F277" s="249">
        <v>220</v>
      </c>
      <c r="G277" s="82">
        <v>70</v>
      </c>
      <c r="H277" s="82">
        <v>6</v>
      </c>
    </row>
    <row r="278" spans="2:8" x14ac:dyDescent="0.25">
      <c r="B278" s="317"/>
      <c r="C278" s="82" t="s">
        <v>45</v>
      </c>
      <c r="D278" s="249">
        <v>425.6</v>
      </c>
      <c r="E278" s="82">
        <v>1.05</v>
      </c>
      <c r="F278" s="249">
        <v>425.6</v>
      </c>
      <c r="G278" s="82">
        <v>70</v>
      </c>
      <c r="H278" s="82">
        <v>6</v>
      </c>
    </row>
    <row r="279" spans="2:8" x14ac:dyDescent="0.25">
      <c r="B279" s="317"/>
      <c r="C279" s="82" t="s">
        <v>46</v>
      </c>
      <c r="D279" s="249">
        <v>25.7</v>
      </c>
      <c r="E279" s="82">
        <v>1.05</v>
      </c>
      <c r="F279" s="249">
        <v>25.7</v>
      </c>
      <c r="G279" s="82">
        <v>70</v>
      </c>
      <c r="H279" s="82">
        <v>6</v>
      </c>
    </row>
    <row r="280" spans="2:8" x14ac:dyDescent="0.25">
      <c r="B280" s="317"/>
      <c r="C280" s="82" t="s">
        <v>50</v>
      </c>
      <c r="D280" s="249">
        <v>11.2</v>
      </c>
      <c r="E280" s="82">
        <v>1.05</v>
      </c>
      <c r="F280" s="249">
        <v>11.2</v>
      </c>
      <c r="G280" s="82">
        <v>70</v>
      </c>
      <c r="H280" s="82">
        <v>6</v>
      </c>
    </row>
    <row r="281" spans="2:8" x14ac:dyDescent="0.25">
      <c r="B281" s="317"/>
      <c r="C281" s="82" t="s">
        <v>51</v>
      </c>
      <c r="D281" s="249">
        <v>6</v>
      </c>
      <c r="E281" s="82">
        <v>1.05</v>
      </c>
      <c r="F281" s="249">
        <v>6</v>
      </c>
      <c r="G281" s="82">
        <v>70</v>
      </c>
      <c r="H281" s="82">
        <v>6</v>
      </c>
    </row>
    <row r="282" spans="2:8" x14ac:dyDescent="0.25">
      <c r="B282" s="317"/>
      <c r="C282" s="211" t="s">
        <v>382</v>
      </c>
      <c r="D282" s="263">
        <v>938.5100000000001</v>
      </c>
      <c r="E282" s="234"/>
      <c r="F282" s="263">
        <v>938.5100000000001</v>
      </c>
      <c r="G282" s="260"/>
      <c r="H282" s="260"/>
    </row>
    <row r="283" spans="2:8" s="225" customFormat="1" ht="15.75" x14ac:dyDescent="0.25">
      <c r="B283" s="214"/>
      <c r="C283" s="214"/>
      <c r="D283" s="235"/>
      <c r="E283" s="216"/>
      <c r="F283" s="235"/>
      <c r="G283" s="254"/>
      <c r="H283" s="254"/>
    </row>
    <row r="284" spans="2:8" s="225" customFormat="1" x14ac:dyDescent="0.25">
      <c r="B284" s="214"/>
      <c r="C284" s="214"/>
      <c r="D284" s="256"/>
      <c r="E284" s="223"/>
      <c r="F284" s="254"/>
      <c r="G284" s="254"/>
      <c r="H284" s="254"/>
    </row>
    <row r="285" spans="2:8" s="230" customFormat="1" ht="15.75" x14ac:dyDescent="0.25">
      <c r="B285" s="205" t="s">
        <v>427</v>
      </c>
      <c r="C285" s="215"/>
      <c r="D285" s="257"/>
      <c r="E285" s="227"/>
      <c r="F285" s="258"/>
      <c r="G285" s="258"/>
      <c r="H285" s="258"/>
    </row>
    <row r="286" spans="2:8" s="225" customFormat="1" x14ac:dyDescent="0.25">
      <c r="B286" s="214"/>
      <c r="C286" s="214"/>
      <c r="D286" s="256"/>
      <c r="E286" s="223"/>
      <c r="F286" s="254"/>
      <c r="G286" s="254"/>
      <c r="H286" s="254"/>
    </row>
    <row r="287" spans="2:8" ht="33" customHeight="1" x14ac:dyDescent="0.25">
      <c r="B287" s="206" t="s">
        <v>355</v>
      </c>
      <c r="C287" s="206" t="s">
        <v>353</v>
      </c>
      <c r="D287" s="206" t="s">
        <v>356</v>
      </c>
      <c r="E287" s="206" t="s">
        <v>357</v>
      </c>
      <c r="F287" s="206" t="s">
        <v>358</v>
      </c>
      <c r="G287" s="206" t="s">
        <v>359</v>
      </c>
      <c r="H287" s="206" t="s">
        <v>360</v>
      </c>
    </row>
    <row r="288" spans="2:8" x14ac:dyDescent="0.25">
      <c r="B288" s="317" t="s">
        <v>373</v>
      </c>
      <c r="C288" s="82" t="s">
        <v>2</v>
      </c>
      <c r="D288" s="249">
        <v>2.4</v>
      </c>
      <c r="E288" s="82">
        <v>1.05</v>
      </c>
      <c r="F288" s="249">
        <v>0.79999999999999993</v>
      </c>
      <c r="G288" s="82">
        <v>70</v>
      </c>
      <c r="H288" s="82">
        <v>6</v>
      </c>
    </row>
    <row r="289" spans="2:8" x14ac:dyDescent="0.25">
      <c r="B289" s="317"/>
      <c r="C289" s="82" t="s">
        <v>11</v>
      </c>
      <c r="D289" s="249">
        <v>2.4</v>
      </c>
      <c r="E289" s="82">
        <v>1.05</v>
      </c>
      <c r="F289" s="249">
        <v>0.79999999999999993</v>
      </c>
      <c r="G289" s="82">
        <v>70</v>
      </c>
      <c r="H289" s="82">
        <v>6</v>
      </c>
    </row>
    <row r="290" spans="2:8" x14ac:dyDescent="0.25">
      <c r="B290" s="317"/>
      <c r="C290" s="82" t="s">
        <v>16</v>
      </c>
      <c r="D290" s="249">
        <v>0.9</v>
      </c>
      <c r="E290" s="82">
        <v>1.05</v>
      </c>
      <c r="F290" s="249">
        <v>0.3</v>
      </c>
      <c r="G290" s="82">
        <v>70</v>
      </c>
      <c r="H290" s="82">
        <v>6</v>
      </c>
    </row>
    <row r="291" spans="2:8" x14ac:dyDescent="0.25">
      <c r="B291" s="317"/>
      <c r="C291" s="82" t="s">
        <v>21</v>
      </c>
      <c r="D291" s="249">
        <v>0.7</v>
      </c>
      <c r="E291" s="82">
        <v>1.05</v>
      </c>
      <c r="F291" s="249">
        <v>0.23333333333333331</v>
      </c>
      <c r="G291" s="82">
        <v>70</v>
      </c>
      <c r="H291" s="82">
        <v>6</v>
      </c>
    </row>
    <row r="292" spans="2:8" x14ac:dyDescent="0.25">
      <c r="B292" s="317"/>
      <c r="C292" s="82" t="s">
        <v>23</v>
      </c>
      <c r="D292" s="249">
        <v>77</v>
      </c>
      <c r="E292" s="82">
        <v>1.05</v>
      </c>
      <c r="F292" s="249">
        <v>25.666666666666668</v>
      </c>
      <c r="G292" s="82">
        <v>70</v>
      </c>
      <c r="H292" s="82">
        <v>6</v>
      </c>
    </row>
    <row r="293" spans="2:8" x14ac:dyDescent="0.25">
      <c r="B293" s="317"/>
      <c r="C293" s="82" t="s">
        <v>26</v>
      </c>
      <c r="D293" s="249">
        <v>19.95</v>
      </c>
      <c r="E293" s="82">
        <v>1.05</v>
      </c>
      <c r="F293" s="249">
        <v>6.6499999999999995</v>
      </c>
      <c r="G293" s="82">
        <v>70</v>
      </c>
      <c r="H293" s="82">
        <v>6</v>
      </c>
    </row>
    <row r="294" spans="2:8" x14ac:dyDescent="0.25">
      <c r="B294" s="317"/>
      <c r="C294" s="82" t="s">
        <v>32</v>
      </c>
      <c r="D294" s="249">
        <v>1.3</v>
      </c>
      <c r="E294" s="82">
        <v>1.05</v>
      </c>
      <c r="F294" s="249">
        <v>0.43333333333333335</v>
      </c>
      <c r="G294" s="82">
        <v>70</v>
      </c>
      <c r="H294" s="82">
        <v>6</v>
      </c>
    </row>
    <row r="295" spans="2:8" x14ac:dyDescent="0.25">
      <c r="B295" s="317"/>
      <c r="C295" s="82" t="s">
        <v>33</v>
      </c>
      <c r="D295" s="249">
        <v>36</v>
      </c>
      <c r="E295" s="82">
        <v>1.05</v>
      </c>
      <c r="F295" s="249">
        <v>12</v>
      </c>
      <c r="G295" s="82">
        <v>70</v>
      </c>
      <c r="H295" s="82">
        <v>6</v>
      </c>
    </row>
    <row r="296" spans="2:8" x14ac:dyDescent="0.25">
      <c r="B296" s="317"/>
      <c r="C296" s="82" t="s">
        <v>44</v>
      </c>
      <c r="D296" s="249">
        <v>40</v>
      </c>
      <c r="E296" s="82">
        <v>1.05</v>
      </c>
      <c r="F296" s="249">
        <v>13.333333333333334</v>
      </c>
      <c r="G296" s="82">
        <v>70</v>
      </c>
      <c r="H296" s="82">
        <v>6</v>
      </c>
    </row>
    <row r="297" spans="2:8" x14ac:dyDescent="0.25">
      <c r="B297" s="317"/>
      <c r="C297" s="82" t="s">
        <v>45</v>
      </c>
      <c r="D297" s="249">
        <v>275</v>
      </c>
      <c r="E297" s="82">
        <v>1.05</v>
      </c>
      <c r="F297" s="249">
        <v>91.666666666666671</v>
      </c>
      <c r="G297" s="82">
        <v>70</v>
      </c>
      <c r="H297" s="82">
        <v>6</v>
      </c>
    </row>
    <row r="298" spans="2:8" x14ac:dyDescent="0.25">
      <c r="B298" s="317"/>
      <c r="C298" s="82" t="s">
        <v>51</v>
      </c>
      <c r="D298" s="249">
        <v>30</v>
      </c>
      <c r="E298" s="82">
        <v>1.05</v>
      </c>
      <c r="F298" s="249">
        <v>10</v>
      </c>
      <c r="G298" s="82">
        <v>70</v>
      </c>
      <c r="H298" s="82">
        <v>6</v>
      </c>
    </row>
    <row r="299" spans="2:8" x14ac:dyDescent="0.25">
      <c r="B299" s="317"/>
      <c r="C299" s="211" t="s">
        <v>383</v>
      </c>
      <c r="D299" s="263">
        <v>485.65</v>
      </c>
      <c r="E299" s="234"/>
      <c r="F299" s="263">
        <v>161.88333333333333</v>
      </c>
      <c r="G299" s="260"/>
      <c r="H299" s="260"/>
    </row>
    <row r="300" spans="2:8" s="225" customFormat="1" ht="15.75" x14ac:dyDescent="0.25">
      <c r="B300" s="214"/>
      <c r="C300" s="223"/>
      <c r="D300" s="257"/>
      <c r="E300" s="223"/>
      <c r="F300" s="223"/>
      <c r="G300" s="223"/>
      <c r="H300" s="223"/>
    </row>
    <row r="301" spans="2:8" s="230" customFormat="1" ht="15.75" x14ac:dyDescent="0.25">
      <c r="B301" s="205" t="s">
        <v>428</v>
      </c>
      <c r="C301" s="227"/>
      <c r="D301" s="257"/>
      <c r="E301" s="227"/>
      <c r="F301" s="227"/>
      <c r="G301" s="227"/>
      <c r="H301" s="227"/>
    </row>
    <row r="302" spans="2:8" s="225" customFormat="1" ht="15.75" x14ac:dyDescent="0.25">
      <c r="B302" s="214"/>
      <c r="C302" s="223"/>
      <c r="D302" s="257"/>
      <c r="E302" s="223"/>
      <c r="F302" s="223"/>
      <c r="G302" s="223"/>
      <c r="H302" s="223"/>
    </row>
    <row r="303" spans="2:8" ht="33" customHeight="1" x14ac:dyDescent="0.25">
      <c r="B303" s="206" t="s">
        <v>355</v>
      </c>
      <c r="C303" s="206" t="s">
        <v>353</v>
      </c>
      <c r="D303" s="206" t="s">
        <v>356</v>
      </c>
      <c r="E303" s="206" t="s">
        <v>357</v>
      </c>
      <c r="F303" s="206" t="s">
        <v>358</v>
      </c>
      <c r="G303" s="206" t="s">
        <v>359</v>
      </c>
      <c r="H303" s="206" t="s">
        <v>360</v>
      </c>
    </row>
    <row r="304" spans="2:8" x14ac:dyDescent="0.25">
      <c r="B304" s="317" t="s">
        <v>373</v>
      </c>
      <c r="C304" s="82" t="s">
        <v>52</v>
      </c>
      <c r="D304" s="207">
        <v>2</v>
      </c>
      <c r="E304" s="208">
        <v>1</v>
      </c>
      <c r="F304" s="207">
        <v>0.3</v>
      </c>
      <c r="G304" s="82">
        <v>70</v>
      </c>
      <c r="H304" s="82">
        <v>10</v>
      </c>
    </row>
    <row r="305" spans="2:8" x14ac:dyDescent="0.25">
      <c r="B305" s="317"/>
      <c r="C305" s="82" t="s">
        <v>5</v>
      </c>
      <c r="D305" s="207">
        <v>187</v>
      </c>
      <c r="E305" s="208">
        <v>1</v>
      </c>
      <c r="F305" s="207">
        <v>28.05</v>
      </c>
      <c r="G305" s="82">
        <v>70</v>
      </c>
      <c r="H305" s="82">
        <v>10</v>
      </c>
    </row>
    <row r="306" spans="2:8" x14ac:dyDescent="0.25">
      <c r="B306" s="317"/>
      <c r="C306" s="82" t="s">
        <v>7</v>
      </c>
      <c r="D306" s="207">
        <v>85</v>
      </c>
      <c r="E306" s="208">
        <v>1</v>
      </c>
      <c r="F306" s="207">
        <v>12.75</v>
      </c>
      <c r="G306" s="82">
        <v>70</v>
      </c>
      <c r="H306" s="82">
        <v>10</v>
      </c>
    </row>
    <row r="307" spans="2:8" x14ac:dyDescent="0.25">
      <c r="B307" s="317"/>
      <c r="C307" s="82" t="s">
        <v>9</v>
      </c>
      <c r="D307" s="207">
        <v>0.5</v>
      </c>
      <c r="E307" s="208">
        <v>1</v>
      </c>
      <c r="F307" s="207">
        <v>7.4999999999999997E-2</v>
      </c>
      <c r="G307" s="82">
        <v>70</v>
      </c>
      <c r="H307" s="82">
        <v>10</v>
      </c>
    </row>
    <row r="308" spans="2:8" x14ac:dyDescent="0.25">
      <c r="B308" s="317"/>
      <c r="C308" s="82" t="s">
        <v>55</v>
      </c>
      <c r="D308" s="207">
        <v>7</v>
      </c>
      <c r="E308" s="208">
        <v>1</v>
      </c>
      <c r="F308" s="207">
        <v>1.05</v>
      </c>
      <c r="G308" s="82">
        <v>70</v>
      </c>
      <c r="H308" s="82">
        <v>10</v>
      </c>
    </row>
    <row r="309" spans="2:8" x14ac:dyDescent="0.25">
      <c r="B309" s="317"/>
      <c r="C309" s="82" t="s">
        <v>10</v>
      </c>
      <c r="D309" s="207">
        <v>17</v>
      </c>
      <c r="E309" s="208">
        <v>1</v>
      </c>
      <c r="F309" s="207">
        <v>2.5499999999999998</v>
      </c>
      <c r="G309" s="82">
        <v>70</v>
      </c>
      <c r="H309" s="82">
        <v>10</v>
      </c>
    </row>
    <row r="310" spans="2:8" x14ac:dyDescent="0.25">
      <c r="B310" s="317"/>
      <c r="C310" s="82" t="s">
        <v>11</v>
      </c>
      <c r="D310" s="207">
        <v>47</v>
      </c>
      <c r="E310" s="208">
        <v>1</v>
      </c>
      <c r="F310" s="207">
        <v>7.05</v>
      </c>
      <c r="G310" s="82">
        <v>70</v>
      </c>
      <c r="H310" s="82">
        <v>10</v>
      </c>
    </row>
    <row r="311" spans="2:8" x14ac:dyDescent="0.25">
      <c r="B311" s="317"/>
      <c r="C311" s="82" t="s">
        <v>16</v>
      </c>
      <c r="D311" s="207">
        <v>1.4</v>
      </c>
      <c r="E311" s="208">
        <v>1</v>
      </c>
      <c r="F311" s="207">
        <v>0.21</v>
      </c>
      <c r="G311" s="82">
        <v>70</v>
      </c>
      <c r="H311" s="82">
        <v>10</v>
      </c>
    </row>
    <row r="312" spans="2:8" x14ac:dyDescent="0.25">
      <c r="B312" s="317"/>
      <c r="C312" s="82" t="s">
        <v>18</v>
      </c>
      <c r="D312" s="207">
        <v>18</v>
      </c>
      <c r="E312" s="208">
        <v>1</v>
      </c>
      <c r="F312" s="207">
        <v>2.6999999999999997</v>
      </c>
      <c r="G312" s="82">
        <v>70</v>
      </c>
      <c r="H312" s="82">
        <v>10</v>
      </c>
    </row>
    <row r="313" spans="2:8" x14ac:dyDescent="0.25">
      <c r="B313" s="317"/>
      <c r="C313" s="82" t="s">
        <v>21</v>
      </c>
      <c r="D313" s="207">
        <v>8.4</v>
      </c>
      <c r="E313" s="208">
        <v>1</v>
      </c>
      <c r="F313" s="207">
        <v>1.26</v>
      </c>
      <c r="G313" s="82">
        <v>70</v>
      </c>
      <c r="H313" s="82">
        <v>10</v>
      </c>
    </row>
    <row r="314" spans="2:8" x14ac:dyDescent="0.25">
      <c r="B314" s="317"/>
      <c r="C314" s="82" t="s">
        <v>22</v>
      </c>
      <c r="D314" s="207">
        <v>32</v>
      </c>
      <c r="E314" s="208">
        <v>1</v>
      </c>
      <c r="F314" s="207">
        <v>4.8</v>
      </c>
      <c r="G314" s="82">
        <v>70</v>
      </c>
      <c r="H314" s="82">
        <v>10</v>
      </c>
    </row>
    <row r="315" spans="2:8" x14ac:dyDescent="0.25">
      <c r="B315" s="317"/>
      <c r="C315" s="82" t="s">
        <v>24</v>
      </c>
      <c r="D315" s="207">
        <v>75</v>
      </c>
      <c r="E315" s="208">
        <v>1</v>
      </c>
      <c r="F315" s="207">
        <v>11.25</v>
      </c>
      <c r="G315" s="82">
        <v>70</v>
      </c>
      <c r="H315" s="82">
        <v>10</v>
      </c>
    </row>
    <row r="316" spans="2:8" x14ac:dyDescent="0.25">
      <c r="B316" s="317"/>
      <c r="C316" s="82" t="s">
        <v>25</v>
      </c>
      <c r="D316" s="207">
        <v>4</v>
      </c>
      <c r="E316" s="208">
        <v>1</v>
      </c>
      <c r="F316" s="207">
        <v>0.6</v>
      </c>
      <c r="G316" s="82">
        <v>70</v>
      </c>
      <c r="H316" s="82">
        <v>10</v>
      </c>
    </row>
    <row r="317" spans="2:8" x14ac:dyDescent="0.25">
      <c r="B317" s="317"/>
      <c r="C317" s="82" t="s">
        <v>26</v>
      </c>
      <c r="D317" s="207">
        <v>9.16</v>
      </c>
      <c r="E317" s="208">
        <v>1</v>
      </c>
      <c r="F317" s="207">
        <v>1.3739999999999999</v>
      </c>
      <c r="G317" s="82">
        <v>70</v>
      </c>
      <c r="H317" s="82">
        <v>10</v>
      </c>
    </row>
    <row r="318" spans="2:8" x14ac:dyDescent="0.25">
      <c r="B318" s="317"/>
      <c r="C318" s="82" t="s">
        <v>28</v>
      </c>
      <c r="D318" s="207">
        <v>2</v>
      </c>
      <c r="E318" s="208">
        <v>1</v>
      </c>
      <c r="F318" s="207">
        <v>0.3</v>
      </c>
      <c r="G318" s="82">
        <v>70</v>
      </c>
      <c r="H318" s="82">
        <v>10</v>
      </c>
    </row>
    <row r="319" spans="2:8" x14ac:dyDescent="0.25">
      <c r="B319" s="317"/>
      <c r="C319" s="82" t="s">
        <v>29</v>
      </c>
      <c r="D319" s="207">
        <v>3.8</v>
      </c>
      <c r="E319" s="208">
        <v>1</v>
      </c>
      <c r="F319" s="207">
        <v>0.56999999999999995</v>
      </c>
      <c r="G319" s="82">
        <v>70</v>
      </c>
      <c r="H319" s="82">
        <v>10</v>
      </c>
    </row>
    <row r="320" spans="2:8" x14ac:dyDescent="0.25">
      <c r="B320" s="317"/>
      <c r="C320" s="82" t="s">
        <v>32</v>
      </c>
      <c r="D320" s="207">
        <v>1.5</v>
      </c>
      <c r="E320" s="208">
        <v>1</v>
      </c>
      <c r="F320" s="207">
        <v>0.22499999999999998</v>
      </c>
      <c r="G320" s="82">
        <v>70</v>
      </c>
      <c r="H320" s="82">
        <v>10</v>
      </c>
    </row>
    <row r="321" spans="2:8" x14ac:dyDescent="0.25">
      <c r="B321" s="317"/>
      <c r="C321" s="82" t="s">
        <v>33</v>
      </c>
      <c r="D321" s="207">
        <v>240</v>
      </c>
      <c r="E321" s="208">
        <v>1</v>
      </c>
      <c r="F321" s="207">
        <v>36</v>
      </c>
      <c r="G321" s="82">
        <v>70</v>
      </c>
      <c r="H321" s="82">
        <v>10</v>
      </c>
    </row>
    <row r="322" spans="2:8" x14ac:dyDescent="0.25">
      <c r="B322" s="317"/>
      <c r="C322" s="82" t="s">
        <v>34</v>
      </c>
      <c r="D322" s="207">
        <v>2.5</v>
      </c>
      <c r="E322" s="208">
        <v>1</v>
      </c>
      <c r="F322" s="207">
        <v>0.375</v>
      </c>
      <c r="G322" s="82">
        <v>70</v>
      </c>
      <c r="H322" s="82">
        <v>10</v>
      </c>
    </row>
    <row r="323" spans="2:8" x14ac:dyDescent="0.25">
      <c r="B323" s="317"/>
      <c r="C323" s="82" t="s">
        <v>35</v>
      </c>
      <c r="D323" s="207">
        <v>6</v>
      </c>
      <c r="E323" s="208">
        <v>1</v>
      </c>
      <c r="F323" s="207">
        <v>0.89999999999999991</v>
      </c>
      <c r="G323" s="82">
        <v>70</v>
      </c>
      <c r="H323" s="82">
        <v>10</v>
      </c>
    </row>
    <row r="324" spans="2:8" x14ac:dyDescent="0.25">
      <c r="B324" s="317"/>
      <c r="C324" s="82" t="s">
        <v>36</v>
      </c>
      <c r="D324" s="207">
        <v>4</v>
      </c>
      <c r="E324" s="208">
        <v>1</v>
      </c>
      <c r="F324" s="207">
        <v>0.6</v>
      </c>
      <c r="G324" s="82">
        <v>70</v>
      </c>
      <c r="H324" s="82">
        <v>10</v>
      </c>
    </row>
    <row r="325" spans="2:8" x14ac:dyDescent="0.25">
      <c r="B325" s="317"/>
      <c r="C325" s="82" t="s">
        <v>38</v>
      </c>
      <c r="D325" s="207">
        <v>250</v>
      </c>
      <c r="E325" s="208">
        <v>1</v>
      </c>
      <c r="F325" s="207">
        <v>37.5</v>
      </c>
      <c r="G325" s="82">
        <v>70</v>
      </c>
      <c r="H325" s="82">
        <v>10</v>
      </c>
    </row>
    <row r="326" spans="2:8" x14ac:dyDescent="0.25">
      <c r="B326" s="317"/>
      <c r="C326" s="82" t="s">
        <v>39</v>
      </c>
      <c r="D326" s="207">
        <v>31</v>
      </c>
      <c r="E326" s="208">
        <v>1</v>
      </c>
      <c r="F326" s="207">
        <v>4.6499999999999995</v>
      </c>
      <c r="G326" s="82">
        <v>70</v>
      </c>
      <c r="H326" s="82">
        <v>10</v>
      </c>
    </row>
    <row r="327" spans="2:8" x14ac:dyDescent="0.25">
      <c r="B327" s="317"/>
      <c r="C327" s="82" t="s">
        <v>43</v>
      </c>
      <c r="D327" s="207">
        <v>14</v>
      </c>
      <c r="E327" s="208">
        <v>1</v>
      </c>
      <c r="F327" s="207">
        <v>2.1</v>
      </c>
      <c r="G327" s="82">
        <v>70</v>
      </c>
      <c r="H327" s="82">
        <v>10</v>
      </c>
    </row>
    <row r="328" spans="2:8" x14ac:dyDescent="0.25">
      <c r="B328" s="317"/>
      <c r="C328" s="82" t="s">
        <v>44</v>
      </c>
      <c r="D328" s="207">
        <v>50</v>
      </c>
      <c r="E328" s="208">
        <v>1</v>
      </c>
      <c r="F328" s="207">
        <v>7.5</v>
      </c>
      <c r="G328" s="82">
        <v>70</v>
      </c>
      <c r="H328" s="82">
        <v>10</v>
      </c>
    </row>
    <row r="329" spans="2:8" x14ac:dyDescent="0.25">
      <c r="B329" s="317"/>
      <c r="C329" s="82" t="s">
        <v>47</v>
      </c>
      <c r="D329" s="207">
        <v>7</v>
      </c>
      <c r="E329" s="208">
        <v>1</v>
      </c>
      <c r="F329" s="207">
        <v>1.05</v>
      </c>
      <c r="G329" s="82">
        <v>70</v>
      </c>
      <c r="H329" s="82">
        <v>10</v>
      </c>
    </row>
    <row r="330" spans="2:8" x14ac:dyDescent="0.25">
      <c r="B330" s="317"/>
      <c r="C330" s="82" t="s">
        <v>50</v>
      </c>
      <c r="D330" s="207">
        <v>22</v>
      </c>
      <c r="E330" s="208">
        <v>1</v>
      </c>
      <c r="F330" s="207">
        <v>3.3</v>
      </c>
      <c r="G330" s="82">
        <v>70</v>
      </c>
      <c r="H330" s="82">
        <v>10</v>
      </c>
    </row>
    <row r="331" spans="2:8" x14ac:dyDescent="0.25">
      <c r="B331" s="317"/>
      <c r="C331" s="211" t="s">
        <v>384</v>
      </c>
      <c r="D331" s="213">
        <v>1127.26</v>
      </c>
      <c r="E331" s="234"/>
      <c r="F331" s="213">
        <v>169.089</v>
      </c>
      <c r="G331" s="260"/>
      <c r="H331" s="260"/>
    </row>
    <row r="332" spans="2:8" s="225" customFormat="1" ht="15.75" x14ac:dyDescent="0.25">
      <c r="B332" s="214"/>
      <c r="C332" s="214"/>
      <c r="D332" s="235"/>
      <c r="E332" s="216"/>
      <c r="F332" s="231"/>
      <c r="G332" s="254"/>
      <c r="H332" s="254"/>
    </row>
    <row r="333" spans="2:8" s="230" customFormat="1" ht="15.75" x14ac:dyDescent="0.25">
      <c r="B333" s="217" t="s">
        <v>429</v>
      </c>
      <c r="C333" s="215"/>
      <c r="D333" s="257"/>
      <c r="E333" s="227"/>
      <c r="F333" s="258"/>
      <c r="G333" s="258"/>
      <c r="H333" s="258"/>
    </row>
    <row r="334" spans="2:8" s="225" customFormat="1" x14ac:dyDescent="0.25">
      <c r="B334" s="214"/>
      <c r="C334" s="214"/>
      <c r="D334" s="256"/>
      <c r="E334" s="223"/>
      <c r="F334" s="254"/>
      <c r="G334" s="254"/>
      <c r="H334" s="254"/>
    </row>
    <row r="335" spans="2:8" ht="33" customHeight="1" x14ac:dyDescent="0.25">
      <c r="B335" s="206" t="s">
        <v>355</v>
      </c>
      <c r="C335" s="206" t="s">
        <v>353</v>
      </c>
      <c r="D335" s="206" t="s">
        <v>356</v>
      </c>
      <c r="E335" s="206" t="s">
        <v>357</v>
      </c>
      <c r="F335" s="206" t="s">
        <v>358</v>
      </c>
      <c r="G335" s="206" t="s">
        <v>359</v>
      </c>
      <c r="H335" s="206" t="s">
        <v>360</v>
      </c>
    </row>
    <row r="336" spans="2:8" x14ac:dyDescent="0.25">
      <c r="B336" s="317" t="s">
        <v>373</v>
      </c>
      <c r="C336" s="82" t="s">
        <v>52</v>
      </c>
      <c r="D336" s="207">
        <v>3</v>
      </c>
      <c r="E336" s="208">
        <v>1</v>
      </c>
      <c r="F336" s="249">
        <v>0.5</v>
      </c>
      <c r="G336" s="82">
        <v>70</v>
      </c>
      <c r="H336" s="82">
        <v>10</v>
      </c>
    </row>
    <row r="337" spans="2:8" x14ac:dyDescent="0.25">
      <c r="B337" s="317"/>
      <c r="C337" s="82" t="s">
        <v>2</v>
      </c>
      <c r="D337" s="207">
        <v>12</v>
      </c>
      <c r="E337" s="208">
        <v>1</v>
      </c>
      <c r="F337" s="249">
        <v>2</v>
      </c>
      <c r="G337" s="82">
        <v>70</v>
      </c>
      <c r="H337" s="82">
        <v>10</v>
      </c>
    </row>
    <row r="338" spans="2:8" x14ac:dyDescent="0.25">
      <c r="B338" s="317"/>
      <c r="C338" s="82" t="s">
        <v>3</v>
      </c>
      <c r="D338" s="207">
        <v>35</v>
      </c>
      <c r="E338" s="208">
        <v>1</v>
      </c>
      <c r="F338" s="249">
        <v>5.833333333333333</v>
      </c>
      <c r="G338" s="82">
        <v>70</v>
      </c>
      <c r="H338" s="82">
        <v>10</v>
      </c>
    </row>
    <row r="339" spans="2:8" x14ac:dyDescent="0.25">
      <c r="B339" s="317"/>
      <c r="C339" s="82" t="s">
        <v>11</v>
      </c>
      <c r="D339" s="207">
        <v>95.5</v>
      </c>
      <c r="E339" s="208">
        <v>1</v>
      </c>
      <c r="F339" s="249">
        <v>15.916666666666666</v>
      </c>
      <c r="G339" s="82">
        <v>70</v>
      </c>
      <c r="H339" s="82">
        <v>10</v>
      </c>
    </row>
    <row r="340" spans="2:8" x14ac:dyDescent="0.25">
      <c r="B340" s="317"/>
      <c r="C340" s="82" t="s">
        <v>12</v>
      </c>
      <c r="D340" s="207">
        <v>4.5</v>
      </c>
      <c r="E340" s="208">
        <v>1</v>
      </c>
      <c r="F340" s="249">
        <v>0.75</v>
      </c>
      <c r="G340" s="82">
        <v>70</v>
      </c>
      <c r="H340" s="82">
        <v>10</v>
      </c>
    </row>
    <row r="341" spans="2:8" x14ac:dyDescent="0.25">
      <c r="B341" s="317"/>
      <c r="C341" s="82" t="s">
        <v>14</v>
      </c>
      <c r="D341" s="207">
        <v>21.5</v>
      </c>
      <c r="E341" s="208">
        <v>1</v>
      </c>
      <c r="F341" s="249">
        <v>3.5833333333333335</v>
      </c>
      <c r="G341" s="82">
        <v>70</v>
      </c>
      <c r="H341" s="82">
        <v>10</v>
      </c>
    </row>
    <row r="342" spans="2:8" x14ac:dyDescent="0.25">
      <c r="B342" s="317"/>
      <c r="C342" s="82" t="s">
        <v>16</v>
      </c>
      <c r="D342" s="207">
        <v>1.2</v>
      </c>
      <c r="E342" s="208">
        <v>1</v>
      </c>
      <c r="F342" s="249">
        <v>0.19999999999999998</v>
      </c>
      <c r="G342" s="82">
        <v>70</v>
      </c>
      <c r="H342" s="82">
        <v>10</v>
      </c>
    </row>
    <row r="343" spans="2:8" x14ac:dyDescent="0.25">
      <c r="B343" s="317"/>
      <c r="C343" s="82" t="s">
        <v>17</v>
      </c>
      <c r="D343" s="207">
        <v>1.5</v>
      </c>
      <c r="E343" s="208">
        <v>1</v>
      </c>
      <c r="F343" s="249">
        <v>0.25</v>
      </c>
      <c r="G343" s="82">
        <v>70</v>
      </c>
      <c r="H343" s="82">
        <v>10</v>
      </c>
    </row>
    <row r="344" spans="2:8" x14ac:dyDescent="0.25">
      <c r="B344" s="317"/>
      <c r="C344" s="82" t="s">
        <v>20</v>
      </c>
      <c r="D344" s="207">
        <v>0.4</v>
      </c>
      <c r="E344" s="208">
        <v>1</v>
      </c>
      <c r="F344" s="249">
        <v>6.6666666666666666E-2</v>
      </c>
      <c r="G344" s="82">
        <v>70</v>
      </c>
      <c r="H344" s="82">
        <v>10</v>
      </c>
    </row>
    <row r="345" spans="2:8" x14ac:dyDescent="0.25">
      <c r="B345" s="317"/>
      <c r="C345" s="82" t="s">
        <v>21</v>
      </c>
      <c r="D345" s="207">
        <v>9.6999999999999993</v>
      </c>
      <c r="E345" s="208">
        <v>1</v>
      </c>
      <c r="F345" s="249">
        <v>1.6166666666666665</v>
      </c>
      <c r="G345" s="82">
        <v>70</v>
      </c>
      <c r="H345" s="82">
        <v>10</v>
      </c>
    </row>
    <row r="346" spans="2:8" x14ac:dyDescent="0.25">
      <c r="B346" s="317"/>
      <c r="C346" s="82" t="s">
        <v>22</v>
      </c>
      <c r="D346" s="207">
        <v>29.5</v>
      </c>
      <c r="E346" s="208">
        <v>1</v>
      </c>
      <c r="F346" s="249">
        <v>4.916666666666667</v>
      </c>
      <c r="G346" s="82">
        <v>70</v>
      </c>
      <c r="H346" s="82">
        <v>10</v>
      </c>
    </row>
    <row r="347" spans="2:8" x14ac:dyDescent="0.25">
      <c r="B347" s="317"/>
      <c r="C347" s="82" t="s">
        <v>23</v>
      </c>
      <c r="D347" s="207">
        <v>68</v>
      </c>
      <c r="E347" s="208">
        <v>1</v>
      </c>
      <c r="F347" s="249">
        <v>11.333333333333334</v>
      </c>
      <c r="G347" s="82">
        <v>70</v>
      </c>
      <c r="H347" s="82">
        <v>10</v>
      </c>
    </row>
    <row r="348" spans="2:8" x14ac:dyDescent="0.25">
      <c r="B348" s="317"/>
      <c r="C348" s="82" t="s">
        <v>25</v>
      </c>
      <c r="D348" s="207">
        <v>11.9</v>
      </c>
      <c r="E348" s="208">
        <v>1</v>
      </c>
      <c r="F348" s="249">
        <v>1.9833333333333334</v>
      </c>
      <c r="G348" s="82">
        <v>70</v>
      </c>
      <c r="H348" s="82">
        <v>10</v>
      </c>
    </row>
    <row r="349" spans="2:8" x14ac:dyDescent="0.25">
      <c r="B349" s="317"/>
      <c r="C349" s="82" t="s">
        <v>26</v>
      </c>
      <c r="D349" s="207">
        <v>4.9000000000000004</v>
      </c>
      <c r="E349" s="208">
        <v>1</v>
      </c>
      <c r="F349" s="249">
        <v>0.81666666666666676</v>
      </c>
      <c r="G349" s="82">
        <v>70</v>
      </c>
      <c r="H349" s="82">
        <v>10</v>
      </c>
    </row>
    <row r="350" spans="2:8" x14ac:dyDescent="0.25">
      <c r="B350" s="317"/>
      <c r="C350" s="82" t="s">
        <v>29</v>
      </c>
      <c r="D350" s="207">
        <v>1.4</v>
      </c>
      <c r="E350" s="208">
        <v>1</v>
      </c>
      <c r="F350" s="249">
        <v>0.23333333333333331</v>
      </c>
      <c r="G350" s="82">
        <v>70</v>
      </c>
      <c r="H350" s="82">
        <v>10</v>
      </c>
    </row>
    <row r="351" spans="2:8" x14ac:dyDescent="0.25">
      <c r="B351" s="317"/>
      <c r="C351" s="82" t="s">
        <v>30</v>
      </c>
      <c r="D351" s="207">
        <v>3</v>
      </c>
      <c r="E351" s="208">
        <v>1</v>
      </c>
      <c r="F351" s="249">
        <v>0.5</v>
      </c>
      <c r="G351" s="82">
        <v>70</v>
      </c>
      <c r="H351" s="82">
        <v>10</v>
      </c>
    </row>
    <row r="352" spans="2:8" x14ac:dyDescent="0.25">
      <c r="B352" s="317"/>
      <c r="C352" s="82" t="s">
        <v>31</v>
      </c>
      <c r="D352" s="207">
        <v>0.65</v>
      </c>
      <c r="E352" s="208">
        <v>1</v>
      </c>
      <c r="F352" s="249">
        <v>0.10833333333333334</v>
      </c>
      <c r="G352" s="82">
        <v>70</v>
      </c>
      <c r="H352" s="82">
        <v>10</v>
      </c>
    </row>
    <row r="353" spans="2:8" x14ac:dyDescent="0.25">
      <c r="B353" s="317"/>
      <c r="C353" s="82" t="s">
        <v>32</v>
      </c>
      <c r="D353" s="207">
        <v>1.9</v>
      </c>
      <c r="E353" s="208">
        <v>1</v>
      </c>
      <c r="F353" s="249">
        <v>0.31666666666666665</v>
      </c>
      <c r="G353" s="82">
        <v>70</v>
      </c>
      <c r="H353" s="82">
        <v>10</v>
      </c>
    </row>
    <row r="354" spans="2:8" x14ac:dyDescent="0.25">
      <c r="B354" s="317"/>
      <c r="C354" s="82" t="s">
        <v>33</v>
      </c>
      <c r="D354" s="207">
        <v>42</v>
      </c>
      <c r="E354" s="208">
        <v>1</v>
      </c>
      <c r="F354" s="249">
        <v>7</v>
      </c>
      <c r="G354" s="82">
        <v>70</v>
      </c>
      <c r="H354" s="82">
        <v>10</v>
      </c>
    </row>
    <row r="355" spans="2:8" x14ac:dyDescent="0.25">
      <c r="B355" s="317"/>
      <c r="C355" s="82" t="s">
        <v>34</v>
      </c>
      <c r="D355" s="207">
        <v>1.3</v>
      </c>
      <c r="E355" s="208">
        <v>1</v>
      </c>
      <c r="F355" s="249">
        <v>0.21666666666666667</v>
      </c>
      <c r="G355" s="82">
        <v>70</v>
      </c>
      <c r="H355" s="82">
        <v>10</v>
      </c>
    </row>
    <row r="356" spans="2:8" x14ac:dyDescent="0.25">
      <c r="B356" s="317"/>
      <c r="C356" s="82" t="s">
        <v>41</v>
      </c>
      <c r="D356" s="207">
        <v>142</v>
      </c>
      <c r="E356" s="208">
        <v>1</v>
      </c>
      <c r="F356" s="249">
        <v>23.666666666666668</v>
      </c>
      <c r="G356" s="82">
        <v>70</v>
      </c>
      <c r="H356" s="82">
        <v>10</v>
      </c>
    </row>
    <row r="357" spans="2:8" x14ac:dyDescent="0.25">
      <c r="B357" s="317"/>
      <c r="C357" s="82" t="s">
        <v>43</v>
      </c>
      <c r="D357" s="207">
        <v>18</v>
      </c>
      <c r="E357" s="208">
        <v>1</v>
      </c>
      <c r="F357" s="249">
        <v>3</v>
      </c>
      <c r="G357" s="82">
        <v>70</v>
      </c>
      <c r="H357" s="82">
        <v>10</v>
      </c>
    </row>
    <row r="358" spans="2:8" x14ac:dyDescent="0.25">
      <c r="B358" s="317"/>
      <c r="C358" s="82" t="s">
        <v>44</v>
      </c>
      <c r="D358" s="207">
        <v>85</v>
      </c>
      <c r="E358" s="208">
        <v>1</v>
      </c>
      <c r="F358" s="249">
        <v>14.166666666666666</v>
      </c>
      <c r="G358" s="82">
        <v>70</v>
      </c>
      <c r="H358" s="82">
        <v>10</v>
      </c>
    </row>
    <row r="359" spans="2:8" x14ac:dyDescent="0.25">
      <c r="B359" s="317"/>
      <c r="C359" s="82" t="s">
        <v>45</v>
      </c>
      <c r="D359" s="207">
        <v>91.9</v>
      </c>
      <c r="E359" s="208">
        <v>1</v>
      </c>
      <c r="F359" s="249">
        <v>15.316666666666668</v>
      </c>
      <c r="G359" s="82">
        <v>70</v>
      </c>
      <c r="H359" s="82">
        <v>10</v>
      </c>
    </row>
    <row r="360" spans="2:8" x14ac:dyDescent="0.25">
      <c r="B360" s="317"/>
      <c r="C360" s="82" t="s">
        <v>46</v>
      </c>
      <c r="D360" s="207">
        <v>25.4</v>
      </c>
      <c r="E360" s="208">
        <v>1</v>
      </c>
      <c r="F360" s="249">
        <v>4.2333333333333334</v>
      </c>
      <c r="G360" s="82">
        <v>70</v>
      </c>
      <c r="H360" s="82">
        <v>10</v>
      </c>
    </row>
    <row r="361" spans="2:8" x14ac:dyDescent="0.25">
      <c r="B361" s="317"/>
      <c r="C361" s="82" t="s">
        <v>50</v>
      </c>
      <c r="D361" s="207">
        <v>15.3</v>
      </c>
      <c r="E361" s="208">
        <v>1</v>
      </c>
      <c r="F361" s="249">
        <v>2.5500000000000003</v>
      </c>
      <c r="G361" s="82">
        <v>70</v>
      </c>
      <c r="H361" s="82">
        <v>10</v>
      </c>
    </row>
    <row r="362" spans="2:8" x14ac:dyDescent="0.25">
      <c r="B362" s="317"/>
      <c r="C362" s="82" t="s">
        <v>51</v>
      </c>
      <c r="D362" s="207">
        <v>18</v>
      </c>
      <c r="E362" s="208">
        <v>1</v>
      </c>
      <c r="F362" s="249">
        <v>3</v>
      </c>
      <c r="G362" s="82">
        <v>70</v>
      </c>
      <c r="H362" s="82">
        <v>10</v>
      </c>
    </row>
    <row r="363" spans="2:8" x14ac:dyDescent="0.25">
      <c r="B363" s="317"/>
      <c r="C363" s="211" t="s">
        <v>385</v>
      </c>
      <c r="D363" s="213">
        <v>744.44999999999982</v>
      </c>
      <c r="E363" s="234"/>
      <c r="F363" s="263">
        <v>124.07500000000002</v>
      </c>
      <c r="G363" s="260"/>
      <c r="H363" s="260"/>
    </row>
    <row r="364" spans="2:8" s="225" customFormat="1" x14ac:dyDescent="0.25">
      <c r="B364" s="214"/>
      <c r="C364" s="214"/>
      <c r="D364" s="256"/>
      <c r="E364" s="223"/>
      <c r="F364" s="267"/>
      <c r="G364" s="267"/>
      <c r="H364" s="267"/>
    </row>
    <row r="365" spans="2:8" s="230" customFormat="1" ht="15.75" x14ac:dyDescent="0.25">
      <c r="B365" s="217" t="s">
        <v>430</v>
      </c>
      <c r="C365" s="215"/>
      <c r="D365" s="257"/>
      <c r="E365" s="227"/>
      <c r="F365" s="268"/>
      <c r="G365" s="268"/>
      <c r="H365" s="268"/>
    </row>
    <row r="366" spans="2:8" s="225" customFormat="1" x14ac:dyDescent="0.25">
      <c r="B366" s="214"/>
      <c r="C366" s="214"/>
      <c r="D366" s="256"/>
      <c r="E366" s="223"/>
      <c r="F366" s="267"/>
      <c r="G366" s="267"/>
      <c r="H366" s="267"/>
    </row>
    <row r="367" spans="2:8" ht="33" customHeight="1" x14ac:dyDescent="0.25">
      <c r="B367" s="206" t="s">
        <v>355</v>
      </c>
      <c r="C367" s="206" t="s">
        <v>353</v>
      </c>
      <c r="D367" s="206" t="s">
        <v>356</v>
      </c>
      <c r="E367" s="206" t="s">
        <v>357</v>
      </c>
      <c r="F367" s="206" t="s">
        <v>358</v>
      </c>
      <c r="G367" s="206" t="s">
        <v>359</v>
      </c>
      <c r="H367" s="206" t="s">
        <v>360</v>
      </c>
    </row>
    <row r="368" spans="2:8" x14ac:dyDescent="0.25">
      <c r="B368" s="317" t="s">
        <v>373</v>
      </c>
      <c r="C368" s="82" t="s">
        <v>52</v>
      </c>
      <c r="D368" s="249">
        <v>10</v>
      </c>
      <c r="E368" s="82">
        <v>1.05</v>
      </c>
      <c r="F368" s="249">
        <v>10</v>
      </c>
      <c r="G368" s="82">
        <v>70</v>
      </c>
      <c r="H368" s="82">
        <v>10</v>
      </c>
    </row>
    <row r="369" spans="2:8" x14ac:dyDescent="0.25">
      <c r="B369" s="317"/>
      <c r="C369" s="82" t="s">
        <v>2</v>
      </c>
      <c r="D369" s="249">
        <v>4</v>
      </c>
      <c r="E369" s="82">
        <v>1.05</v>
      </c>
      <c r="F369" s="249">
        <v>4</v>
      </c>
      <c r="G369" s="82">
        <v>70</v>
      </c>
      <c r="H369" s="82">
        <v>10</v>
      </c>
    </row>
    <row r="370" spans="2:8" x14ac:dyDescent="0.25">
      <c r="B370" s="317"/>
      <c r="C370" s="82" t="s">
        <v>3</v>
      </c>
      <c r="D370" s="249">
        <v>28</v>
      </c>
      <c r="E370" s="82">
        <v>1.05</v>
      </c>
      <c r="F370" s="249">
        <v>28</v>
      </c>
      <c r="G370" s="82">
        <v>70</v>
      </c>
      <c r="H370" s="82">
        <v>10</v>
      </c>
    </row>
    <row r="371" spans="2:8" x14ac:dyDescent="0.25">
      <c r="B371" s="317"/>
      <c r="C371" s="82" t="s">
        <v>8</v>
      </c>
      <c r="D371" s="249">
        <v>36</v>
      </c>
      <c r="E371" s="82">
        <v>1.05</v>
      </c>
      <c r="F371" s="249">
        <v>36</v>
      </c>
      <c r="G371" s="82">
        <v>70</v>
      </c>
      <c r="H371" s="82">
        <v>10</v>
      </c>
    </row>
    <row r="372" spans="2:8" x14ac:dyDescent="0.25">
      <c r="B372" s="317"/>
      <c r="C372" s="82" t="s">
        <v>11</v>
      </c>
      <c r="D372" s="249">
        <v>75</v>
      </c>
      <c r="E372" s="82">
        <v>1.05</v>
      </c>
      <c r="F372" s="249">
        <v>75</v>
      </c>
      <c r="G372" s="82">
        <v>70</v>
      </c>
      <c r="H372" s="82">
        <v>10</v>
      </c>
    </row>
    <row r="373" spans="2:8" x14ac:dyDescent="0.25">
      <c r="B373" s="317"/>
      <c r="C373" s="82" t="s">
        <v>14</v>
      </c>
      <c r="D373" s="249">
        <v>41</v>
      </c>
      <c r="E373" s="82">
        <v>1.05</v>
      </c>
      <c r="F373" s="249">
        <v>41</v>
      </c>
      <c r="G373" s="82">
        <v>70</v>
      </c>
      <c r="H373" s="82">
        <v>10</v>
      </c>
    </row>
    <row r="374" spans="2:8" x14ac:dyDescent="0.25">
      <c r="B374" s="317"/>
      <c r="C374" s="82" t="s">
        <v>18</v>
      </c>
      <c r="D374" s="249">
        <v>7.5</v>
      </c>
      <c r="E374" s="82">
        <v>1.05</v>
      </c>
      <c r="F374" s="249">
        <v>7.5</v>
      </c>
      <c r="G374" s="82">
        <v>70</v>
      </c>
      <c r="H374" s="82">
        <v>10</v>
      </c>
    </row>
    <row r="375" spans="2:8" x14ac:dyDescent="0.25">
      <c r="B375" s="317"/>
      <c r="C375" s="82" t="s">
        <v>21</v>
      </c>
      <c r="D375" s="249">
        <v>1.5</v>
      </c>
      <c r="E375" s="82">
        <v>1.05</v>
      </c>
      <c r="F375" s="249">
        <v>1.5</v>
      </c>
      <c r="G375" s="82">
        <v>70</v>
      </c>
      <c r="H375" s="82">
        <v>10</v>
      </c>
    </row>
    <row r="376" spans="2:8" x14ac:dyDescent="0.25">
      <c r="B376" s="317"/>
      <c r="C376" s="82" t="s">
        <v>25</v>
      </c>
      <c r="D376" s="249">
        <v>5.8</v>
      </c>
      <c r="E376" s="82">
        <v>1.05</v>
      </c>
      <c r="F376" s="249">
        <v>5.8</v>
      </c>
      <c r="G376" s="82">
        <v>70</v>
      </c>
      <c r="H376" s="82">
        <v>10</v>
      </c>
    </row>
    <row r="377" spans="2:8" x14ac:dyDescent="0.25">
      <c r="B377" s="317"/>
      <c r="C377" s="82" t="s">
        <v>33</v>
      </c>
      <c r="D377" s="249">
        <v>45.6</v>
      </c>
      <c r="E377" s="82">
        <v>1.05</v>
      </c>
      <c r="F377" s="249">
        <v>45.6</v>
      </c>
      <c r="G377" s="82">
        <v>70</v>
      </c>
      <c r="H377" s="82">
        <v>10</v>
      </c>
    </row>
    <row r="378" spans="2:8" x14ac:dyDescent="0.25">
      <c r="B378" s="317"/>
      <c r="C378" s="82" t="s">
        <v>41</v>
      </c>
      <c r="D378" s="249">
        <v>92</v>
      </c>
      <c r="E378" s="82">
        <v>1.05</v>
      </c>
      <c r="F378" s="249">
        <v>92</v>
      </c>
      <c r="G378" s="82">
        <v>70</v>
      </c>
      <c r="H378" s="82">
        <v>10</v>
      </c>
    </row>
    <row r="379" spans="2:8" x14ac:dyDescent="0.25">
      <c r="B379" s="317"/>
      <c r="C379" s="82" t="s">
        <v>43</v>
      </c>
      <c r="D379" s="249">
        <v>44</v>
      </c>
      <c r="E379" s="82">
        <v>1.05</v>
      </c>
      <c r="F379" s="249">
        <v>44</v>
      </c>
      <c r="G379" s="82">
        <v>70</v>
      </c>
      <c r="H379" s="82">
        <v>10</v>
      </c>
    </row>
    <row r="380" spans="2:8" x14ac:dyDescent="0.25">
      <c r="B380" s="317"/>
      <c r="C380" s="82" t="s">
        <v>44</v>
      </c>
      <c r="D380" s="249">
        <v>75</v>
      </c>
      <c r="E380" s="82">
        <v>1.05</v>
      </c>
      <c r="F380" s="249">
        <v>75</v>
      </c>
      <c r="G380" s="82">
        <v>70</v>
      </c>
      <c r="H380" s="82">
        <v>10</v>
      </c>
    </row>
    <row r="381" spans="2:8" x14ac:dyDescent="0.25">
      <c r="B381" s="317"/>
      <c r="C381" s="82" t="s">
        <v>46</v>
      </c>
      <c r="D381" s="249">
        <v>12</v>
      </c>
      <c r="E381" s="82">
        <v>1.05</v>
      </c>
      <c r="F381" s="249">
        <v>12</v>
      </c>
      <c r="G381" s="82">
        <v>70</v>
      </c>
      <c r="H381" s="82">
        <v>10</v>
      </c>
    </row>
    <row r="382" spans="2:8" x14ac:dyDescent="0.25">
      <c r="B382" s="317"/>
      <c r="C382" s="82" t="s">
        <v>50</v>
      </c>
      <c r="D382" s="249">
        <v>0.8</v>
      </c>
      <c r="E382" s="82">
        <v>1.05</v>
      </c>
      <c r="F382" s="249">
        <v>0.8</v>
      </c>
      <c r="G382" s="82">
        <v>70</v>
      </c>
      <c r="H382" s="82">
        <v>10</v>
      </c>
    </row>
    <row r="383" spans="2:8" x14ac:dyDescent="0.25">
      <c r="B383" s="317"/>
      <c r="C383" s="211" t="s">
        <v>386</v>
      </c>
      <c r="D383" s="211">
        <v>478.2</v>
      </c>
      <c r="E383" s="234"/>
      <c r="F383" s="213">
        <v>478.2</v>
      </c>
      <c r="G383" s="260"/>
      <c r="H383" s="260"/>
    </row>
    <row r="384" spans="2:8" s="225" customFormat="1" ht="15.75" x14ac:dyDescent="0.25">
      <c r="B384" s="214"/>
      <c r="C384" s="214"/>
      <c r="D384" s="235"/>
      <c r="E384" s="216"/>
      <c r="F384" s="231"/>
      <c r="G384" s="254"/>
      <c r="H384" s="254"/>
    </row>
    <row r="385" spans="2:8" s="225" customFormat="1" x14ac:dyDescent="0.25">
      <c r="B385" s="214"/>
      <c r="C385" s="214"/>
      <c r="D385" s="256"/>
      <c r="E385" s="223"/>
      <c r="F385" s="254"/>
      <c r="G385" s="254"/>
      <c r="H385" s="254"/>
    </row>
    <row r="386" spans="2:8" s="230" customFormat="1" ht="15.75" x14ac:dyDescent="0.25">
      <c r="B386" s="205" t="s">
        <v>431</v>
      </c>
      <c r="C386" s="215"/>
      <c r="D386" s="257"/>
      <c r="E386" s="227"/>
      <c r="F386" s="258"/>
      <c r="G386" s="258"/>
      <c r="H386" s="258"/>
    </row>
    <row r="387" spans="2:8" s="225" customFormat="1" x14ac:dyDescent="0.25">
      <c r="B387" s="214"/>
      <c r="C387" s="214"/>
      <c r="D387" s="256"/>
      <c r="E387" s="223"/>
      <c r="F387" s="254"/>
      <c r="G387" s="254"/>
      <c r="H387" s="254"/>
    </row>
    <row r="388" spans="2:8" ht="33" customHeight="1" x14ac:dyDescent="0.25">
      <c r="B388" s="206" t="s">
        <v>355</v>
      </c>
      <c r="C388" s="206" t="s">
        <v>353</v>
      </c>
      <c r="D388" s="206" t="s">
        <v>356</v>
      </c>
      <c r="E388" s="206" t="s">
        <v>357</v>
      </c>
      <c r="F388" s="206" t="s">
        <v>358</v>
      </c>
      <c r="G388" s="206" t="s">
        <v>359</v>
      </c>
      <c r="H388" s="206" t="s">
        <v>360</v>
      </c>
    </row>
    <row r="389" spans="2:8" x14ac:dyDescent="0.25">
      <c r="B389" s="317" t="s">
        <v>373</v>
      </c>
      <c r="C389" s="82" t="s">
        <v>3</v>
      </c>
      <c r="D389" s="207">
        <v>141</v>
      </c>
      <c r="E389" s="208">
        <v>1</v>
      </c>
      <c r="F389" s="249">
        <v>70.5</v>
      </c>
      <c r="G389" s="82">
        <v>70</v>
      </c>
      <c r="H389" s="82">
        <v>10</v>
      </c>
    </row>
    <row r="390" spans="2:8" x14ac:dyDescent="0.25">
      <c r="B390" s="317"/>
      <c r="C390" s="82" t="s">
        <v>11</v>
      </c>
      <c r="D390" s="207">
        <v>35.700000000000003</v>
      </c>
      <c r="E390" s="208">
        <v>1</v>
      </c>
      <c r="F390" s="249">
        <v>17.850000000000001</v>
      </c>
      <c r="G390" s="82">
        <v>70</v>
      </c>
      <c r="H390" s="82">
        <v>10</v>
      </c>
    </row>
    <row r="391" spans="2:8" x14ac:dyDescent="0.25">
      <c r="B391" s="317"/>
      <c r="C391" s="82" t="s">
        <v>24</v>
      </c>
      <c r="D391" s="207">
        <v>10.9</v>
      </c>
      <c r="E391" s="208">
        <v>1</v>
      </c>
      <c r="F391" s="249">
        <v>5.45</v>
      </c>
      <c r="G391" s="82">
        <v>70</v>
      </c>
      <c r="H391" s="82">
        <v>10</v>
      </c>
    </row>
    <row r="392" spans="2:8" x14ac:dyDescent="0.25">
      <c r="B392" s="317"/>
      <c r="C392" s="82" t="s">
        <v>26</v>
      </c>
      <c r="D392" s="207">
        <v>17</v>
      </c>
      <c r="E392" s="208">
        <v>1</v>
      </c>
      <c r="F392" s="249">
        <v>8.5</v>
      </c>
      <c r="G392" s="82">
        <v>70</v>
      </c>
      <c r="H392" s="82">
        <v>10</v>
      </c>
    </row>
    <row r="393" spans="2:8" x14ac:dyDescent="0.25">
      <c r="B393" s="317"/>
      <c r="C393" s="82" t="s">
        <v>41</v>
      </c>
      <c r="D393" s="207">
        <v>960</v>
      </c>
      <c r="E393" s="208">
        <v>1</v>
      </c>
      <c r="F393" s="249">
        <v>480</v>
      </c>
      <c r="G393" s="82">
        <v>70</v>
      </c>
      <c r="H393" s="82">
        <v>10</v>
      </c>
    </row>
    <row r="394" spans="2:8" x14ac:dyDescent="0.25">
      <c r="B394" s="317"/>
      <c r="C394" s="82" t="s">
        <v>43</v>
      </c>
      <c r="D394" s="207">
        <v>21</v>
      </c>
      <c r="E394" s="208">
        <v>1</v>
      </c>
      <c r="F394" s="249">
        <v>10.5</v>
      </c>
      <c r="G394" s="82">
        <v>70</v>
      </c>
      <c r="H394" s="82">
        <v>10</v>
      </c>
    </row>
    <row r="395" spans="2:8" x14ac:dyDescent="0.25">
      <c r="B395" s="317"/>
      <c r="C395" s="82" t="s">
        <v>44</v>
      </c>
      <c r="D395" s="207">
        <v>50</v>
      </c>
      <c r="E395" s="208">
        <v>1</v>
      </c>
      <c r="F395" s="249">
        <v>25</v>
      </c>
      <c r="G395" s="82">
        <v>70</v>
      </c>
      <c r="H395" s="82">
        <v>10</v>
      </c>
    </row>
    <row r="396" spans="2:8" x14ac:dyDescent="0.25">
      <c r="B396" s="317"/>
      <c r="C396" s="82" t="s">
        <v>45</v>
      </c>
      <c r="D396" s="207">
        <v>299.60000000000002</v>
      </c>
      <c r="E396" s="208">
        <v>1</v>
      </c>
      <c r="F396" s="249">
        <v>149.80000000000001</v>
      </c>
      <c r="G396" s="82">
        <v>70</v>
      </c>
      <c r="H396" s="82">
        <v>10</v>
      </c>
    </row>
    <row r="397" spans="2:8" x14ac:dyDescent="0.25">
      <c r="B397" s="317"/>
      <c r="C397" s="82" t="s">
        <v>46</v>
      </c>
      <c r="D397" s="207">
        <v>28.2</v>
      </c>
      <c r="E397" s="208">
        <v>1</v>
      </c>
      <c r="F397" s="249">
        <v>14.1</v>
      </c>
      <c r="G397" s="82">
        <v>70</v>
      </c>
      <c r="H397" s="82">
        <v>10</v>
      </c>
    </row>
    <row r="398" spans="2:8" x14ac:dyDescent="0.25">
      <c r="B398" s="317"/>
      <c r="C398" s="211" t="s">
        <v>387</v>
      </c>
      <c r="D398" s="213">
        <v>1563.3999999999999</v>
      </c>
      <c r="E398" s="234"/>
      <c r="F398" s="213">
        <v>781.69999999999993</v>
      </c>
      <c r="G398" s="260"/>
      <c r="H398" s="260"/>
    </row>
    <row r="399" spans="2:8" s="198" customFormat="1" ht="15.75" x14ac:dyDescent="0.25">
      <c r="B399" s="219"/>
      <c r="C399" s="214"/>
      <c r="D399" s="235"/>
      <c r="E399" s="216"/>
      <c r="F399" s="231"/>
      <c r="G399" s="267"/>
      <c r="H399" s="267"/>
    </row>
    <row r="400" spans="2:8" s="198" customFormat="1" x14ac:dyDescent="0.25">
      <c r="B400" s="219"/>
      <c r="C400" s="214"/>
      <c r="D400" s="256"/>
      <c r="E400" s="223"/>
      <c r="F400" s="267"/>
      <c r="G400" s="267"/>
      <c r="H400" s="267"/>
    </row>
    <row r="401" spans="2:8" s="218" customFormat="1" ht="15.75" x14ac:dyDescent="0.25">
      <c r="B401" s="205" t="s">
        <v>432</v>
      </c>
      <c r="C401" s="215"/>
      <c r="D401" s="257"/>
      <c r="E401" s="227"/>
      <c r="F401" s="268"/>
      <c r="G401" s="268"/>
      <c r="H401" s="268"/>
    </row>
    <row r="402" spans="2:8" s="198" customFormat="1" x14ac:dyDescent="0.25">
      <c r="B402" s="219"/>
      <c r="C402" s="214"/>
      <c r="D402" s="256"/>
      <c r="E402" s="223"/>
      <c r="F402" s="267"/>
      <c r="G402" s="267"/>
      <c r="H402" s="267"/>
    </row>
    <row r="403" spans="2:8" ht="33" customHeight="1" x14ac:dyDescent="0.25">
      <c r="B403" s="206" t="s">
        <v>355</v>
      </c>
      <c r="C403" s="206" t="s">
        <v>353</v>
      </c>
      <c r="D403" s="206" t="s">
        <v>356</v>
      </c>
      <c r="E403" s="206" t="s">
        <v>357</v>
      </c>
      <c r="F403" s="206" t="s">
        <v>358</v>
      </c>
      <c r="G403" s="206" t="s">
        <v>359</v>
      </c>
      <c r="H403" s="206" t="s">
        <v>360</v>
      </c>
    </row>
    <row r="404" spans="2:8" x14ac:dyDescent="0.25">
      <c r="B404" s="317" t="s">
        <v>373</v>
      </c>
      <c r="C404" s="82" t="s">
        <v>11</v>
      </c>
      <c r="D404" s="207">
        <v>12.7</v>
      </c>
      <c r="E404" s="82">
        <v>1.1499999999999999</v>
      </c>
      <c r="F404" s="249">
        <v>6.35</v>
      </c>
      <c r="G404" s="82">
        <v>70</v>
      </c>
      <c r="H404" s="82">
        <v>10</v>
      </c>
    </row>
    <row r="405" spans="2:8" x14ac:dyDescent="0.25">
      <c r="B405" s="317"/>
      <c r="C405" s="82" t="s">
        <v>23</v>
      </c>
      <c r="D405" s="207">
        <v>259.5</v>
      </c>
      <c r="E405" s="82">
        <v>1.1499999999999999</v>
      </c>
      <c r="F405" s="249">
        <v>129.75</v>
      </c>
      <c r="G405" s="82">
        <v>70</v>
      </c>
      <c r="H405" s="82">
        <v>10</v>
      </c>
    </row>
    <row r="406" spans="2:8" x14ac:dyDescent="0.25">
      <c r="B406" s="317"/>
      <c r="C406" s="82" t="s">
        <v>26</v>
      </c>
      <c r="D406" s="207">
        <v>8.84</v>
      </c>
      <c r="E406" s="82">
        <v>1.1499999999999999</v>
      </c>
      <c r="F406" s="249">
        <v>4.42</v>
      </c>
      <c r="G406" s="82">
        <v>70</v>
      </c>
      <c r="H406" s="82">
        <v>10</v>
      </c>
    </row>
    <row r="407" spans="2:8" x14ac:dyDescent="0.25">
      <c r="B407" s="317"/>
      <c r="C407" s="82" t="s">
        <v>41</v>
      </c>
      <c r="D407" s="207">
        <v>16</v>
      </c>
      <c r="E407" s="82">
        <v>1.1499999999999999</v>
      </c>
      <c r="F407" s="249">
        <v>8</v>
      </c>
      <c r="G407" s="82">
        <v>70</v>
      </c>
      <c r="H407" s="82">
        <v>10</v>
      </c>
    </row>
    <row r="408" spans="2:8" x14ac:dyDescent="0.25">
      <c r="B408" s="317"/>
      <c r="C408" s="82" t="s">
        <v>44</v>
      </c>
      <c r="D408" s="207">
        <v>105</v>
      </c>
      <c r="E408" s="82">
        <v>1.1499999999999999</v>
      </c>
      <c r="F408" s="249">
        <v>52.5</v>
      </c>
      <c r="G408" s="82">
        <v>70</v>
      </c>
      <c r="H408" s="82">
        <v>10</v>
      </c>
    </row>
    <row r="409" spans="2:8" x14ac:dyDescent="0.25">
      <c r="B409" s="317"/>
      <c r="C409" s="82" t="s">
        <v>45</v>
      </c>
      <c r="D409" s="207">
        <v>82.1</v>
      </c>
      <c r="E409" s="82">
        <v>1.1499999999999999</v>
      </c>
      <c r="F409" s="249">
        <v>41.05</v>
      </c>
      <c r="G409" s="82">
        <v>70</v>
      </c>
      <c r="H409" s="82">
        <v>10</v>
      </c>
    </row>
    <row r="410" spans="2:8" x14ac:dyDescent="0.25">
      <c r="B410" s="317"/>
      <c r="C410" s="211" t="s">
        <v>388</v>
      </c>
      <c r="D410" s="213">
        <v>484.14</v>
      </c>
      <c r="E410" s="234"/>
      <c r="F410" s="263">
        <v>242.07</v>
      </c>
      <c r="G410" s="260"/>
      <c r="H410" s="260"/>
    </row>
    <row r="411" spans="2:8" s="198" customFormat="1" ht="15.75" x14ac:dyDescent="0.25">
      <c r="B411" s="219"/>
      <c r="C411" s="214"/>
      <c r="D411" s="235"/>
      <c r="E411" s="216"/>
      <c r="F411" s="231"/>
      <c r="G411" s="223"/>
      <c r="H411" s="223"/>
    </row>
    <row r="412" spans="2:8" s="198" customFormat="1" x14ac:dyDescent="0.25">
      <c r="B412" s="219"/>
      <c r="C412" s="214"/>
      <c r="D412" s="256"/>
      <c r="E412" s="223"/>
      <c r="F412" s="254"/>
      <c r="G412" s="223"/>
      <c r="H412" s="223"/>
    </row>
    <row r="413" spans="2:8" s="218" customFormat="1" ht="15.75" x14ac:dyDescent="0.25">
      <c r="B413" s="217" t="s">
        <v>433</v>
      </c>
      <c r="C413" s="215"/>
      <c r="D413" s="257"/>
      <c r="E413" s="227"/>
      <c r="F413" s="258"/>
      <c r="G413" s="227"/>
      <c r="H413" s="227"/>
    </row>
    <row r="414" spans="2:8" s="198" customFormat="1" x14ac:dyDescent="0.25">
      <c r="B414" s="219"/>
      <c r="C414" s="214"/>
      <c r="D414" s="256"/>
      <c r="E414" s="223"/>
      <c r="F414" s="254"/>
      <c r="G414" s="223"/>
      <c r="H414" s="223"/>
    </row>
    <row r="415" spans="2:8" ht="33" customHeight="1" x14ac:dyDescent="0.25">
      <c r="B415" s="206" t="s">
        <v>355</v>
      </c>
      <c r="C415" s="206" t="s">
        <v>353</v>
      </c>
      <c r="D415" s="206" t="s">
        <v>356</v>
      </c>
      <c r="E415" s="206" t="s">
        <v>357</v>
      </c>
      <c r="F415" s="206" t="s">
        <v>358</v>
      </c>
      <c r="G415" s="206" t="s">
        <v>359</v>
      </c>
      <c r="H415" s="206" t="s">
        <v>360</v>
      </c>
    </row>
    <row r="416" spans="2:8" x14ac:dyDescent="0.25">
      <c r="B416" s="317" t="s">
        <v>373</v>
      </c>
      <c r="C416" s="82" t="s">
        <v>38</v>
      </c>
      <c r="D416" s="207">
        <v>240</v>
      </c>
      <c r="E416" s="82">
        <v>1.05</v>
      </c>
      <c r="F416" s="249">
        <v>120</v>
      </c>
      <c r="G416" s="82">
        <v>70</v>
      </c>
      <c r="H416" s="82">
        <v>10</v>
      </c>
    </row>
    <row r="417" spans="2:8" x14ac:dyDescent="0.25">
      <c r="B417" s="317"/>
      <c r="C417" s="82" t="s">
        <v>39</v>
      </c>
      <c r="D417" s="207">
        <v>13.5</v>
      </c>
      <c r="E417" s="82">
        <v>1.05</v>
      </c>
      <c r="F417" s="249">
        <v>6.75</v>
      </c>
      <c r="G417" s="82">
        <v>70</v>
      </c>
      <c r="H417" s="82">
        <v>10</v>
      </c>
    </row>
    <row r="418" spans="2:8" x14ac:dyDescent="0.25">
      <c r="B418" s="317"/>
      <c r="C418" s="211" t="s">
        <v>389</v>
      </c>
      <c r="D418" s="213">
        <v>253.5</v>
      </c>
      <c r="E418" s="234"/>
      <c r="F418" s="263">
        <v>126.75</v>
      </c>
      <c r="G418" s="260"/>
      <c r="H418" s="260"/>
    </row>
    <row r="419" spans="2:8" s="198" customFormat="1" ht="15.75" x14ac:dyDescent="0.25">
      <c r="B419" s="219"/>
      <c r="C419" s="214"/>
      <c r="D419" s="235"/>
      <c r="E419" s="216"/>
      <c r="F419" s="231"/>
      <c r="G419" s="254"/>
      <c r="H419" s="254"/>
    </row>
    <row r="420" spans="2:8" s="198" customFormat="1" x14ac:dyDescent="0.25">
      <c r="B420" s="219"/>
      <c r="C420" s="214"/>
      <c r="D420" s="256"/>
      <c r="E420" s="223"/>
      <c r="F420" s="254"/>
      <c r="G420" s="254"/>
      <c r="H420" s="254"/>
    </row>
    <row r="421" spans="2:8" s="218" customFormat="1" ht="15.75" x14ac:dyDescent="0.25">
      <c r="B421" s="205" t="s">
        <v>434</v>
      </c>
      <c r="C421" s="215"/>
      <c r="D421" s="257"/>
      <c r="E421" s="227"/>
      <c r="F421" s="258"/>
      <c r="G421" s="258"/>
      <c r="H421" s="258"/>
    </row>
    <row r="422" spans="2:8" s="198" customFormat="1" x14ac:dyDescent="0.25">
      <c r="B422" s="219"/>
      <c r="C422" s="214"/>
      <c r="D422" s="256"/>
      <c r="E422" s="223"/>
      <c r="F422" s="254"/>
      <c r="G422" s="254"/>
      <c r="H422" s="254"/>
    </row>
    <row r="423" spans="2:8" ht="33" customHeight="1" x14ac:dyDescent="0.25">
      <c r="B423" s="206" t="s">
        <v>355</v>
      </c>
      <c r="C423" s="206" t="s">
        <v>353</v>
      </c>
      <c r="D423" s="206" t="s">
        <v>356</v>
      </c>
      <c r="E423" s="206" t="s">
        <v>357</v>
      </c>
      <c r="F423" s="206" t="s">
        <v>358</v>
      </c>
      <c r="G423" s="206" t="s">
        <v>359</v>
      </c>
      <c r="H423" s="206" t="s">
        <v>360</v>
      </c>
    </row>
    <row r="424" spans="2:8" x14ac:dyDescent="0.25">
      <c r="B424" s="317" t="s">
        <v>373</v>
      </c>
      <c r="C424" s="82" t="s">
        <v>52</v>
      </c>
      <c r="D424" s="207">
        <v>50</v>
      </c>
      <c r="E424" s="82">
        <v>1.05</v>
      </c>
      <c r="F424" s="249">
        <v>50</v>
      </c>
      <c r="G424" s="82">
        <v>70</v>
      </c>
      <c r="H424" s="82">
        <v>10</v>
      </c>
    </row>
    <row r="425" spans="2:8" x14ac:dyDescent="0.25">
      <c r="B425" s="317"/>
      <c r="C425" s="82" t="s">
        <v>2</v>
      </c>
      <c r="D425" s="207">
        <v>12</v>
      </c>
      <c r="E425" s="82">
        <v>1.05</v>
      </c>
      <c r="F425" s="249">
        <v>12</v>
      </c>
      <c r="G425" s="82">
        <v>70</v>
      </c>
      <c r="H425" s="82">
        <v>10</v>
      </c>
    </row>
    <row r="426" spans="2:8" x14ac:dyDescent="0.25">
      <c r="B426" s="317"/>
      <c r="C426" s="82" t="s">
        <v>3</v>
      </c>
      <c r="D426" s="207">
        <v>47</v>
      </c>
      <c r="E426" s="82">
        <v>1.05</v>
      </c>
      <c r="F426" s="249">
        <v>47</v>
      </c>
      <c r="G426" s="82">
        <v>70</v>
      </c>
      <c r="H426" s="82">
        <v>10</v>
      </c>
    </row>
    <row r="427" spans="2:8" x14ac:dyDescent="0.25">
      <c r="B427" s="317"/>
      <c r="C427" s="82" t="s">
        <v>4</v>
      </c>
      <c r="D427" s="207">
        <v>145</v>
      </c>
      <c r="E427" s="82">
        <v>1.05</v>
      </c>
      <c r="F427" s="249">
        <v>145</v>
      </c>
      <c r="G427" s="82">
        <v>70</v>
      </c>
      <c r="H427" s="82">
        <v>10</v>
      </c>
    </row>
    <row r="428" spans="2:8" x14ac:dyDescent="0.25">
      <c r="B428" s="317"/>
      <c r="C428" s="82" t="s">
        <v>6</v>
      </c>
      <c r="D428" s="207">
        <v>7</v>
      </c>
      <c r="E428" s="82">
        <v>1.05</v>
      </c>
      <c r="F428" s="249">
        <v>7</v>
      </c>
      <c r="G428" s="82">
        <v>70</v>
      </c>
      <c r="H428" s="82">
        <v>10</v>
      </c>
    </row>
    <row r="429" spans="2:8" x14ac:dyDescent="0.25">
      <c r="B429" s="317"/>
      <c r="C429" s="82" t="s">
        <v>8</v>
      </c>
      <c r="D429" s="207">
        <v>3</v>
      </c>
      <c r="E429" s="82">
        <v>1.05</v>
      </c>
      <c r="F429" s="249">
        <v>3</v>
      </c>
      <c r="G429" s="82">
        <v>70</v>
      </c>
      <c r="H429" s="82">
        <v>10</v>
      </c>
    </row>
    <row r="430" spans="2:8" x14ac:dyDescent="0.25">
      <c r="B430" s="317"/>
      <c r="C430" s="82" t="s">
        <v>11</v>
      </c>
      <c r="D430" s="207">
        <v>79</v>
      </c>
      <c r="E430" s="82">
        <v>1.05</v>
      </c>
      <c r="F430" s="249">
        <v>79</v>
      </c>
      <c r="G430" s="82">
        <v>70</v>
      </c>
      <c r="H430" s="82">
        <v>10</v>
      </c>
    </row>
    <row r="431" spans="2:8" x14ac:dyDescent="0.25">
      <c r="B431" s="317"/>
      <c r="C431" s="82" t="s">
        <v>14</v>
      </c>
      <c r="D431" s="207">
        <v>106</v>
      </c>
      <c r="E431" s="82">
        <v>1.05</v>
      </c>
      <c r="F431" s="249">
        <v>106</v>
      </c>
      <c r="G431" s="82">
        <v>70</v>
      </c>
      <c r="H431" s="82">
        <v>10</v>
      </c>
    </row>
    <row r="432" spans="2:8" x14ac:dyDescent="0.25">
      <c r="B432" s="317"/>
      <c r="C432" s="82" t="s">
        <v>15</v>
      </c>
      <c r="D432" s="207">
        <v>23.5</v>
      </c>
      <c r="E432" s="82">
        <v>1.05</v>
      </c>
      <c r="F432" s="249">
        <v>23.5</v>
      </c>
      <c r="G432" s="82">
        <v>70</v>
      </c>
      <c r="H432" s="82">
        <v>10</v>
      </c>
    </row>
    <row r="433" spans="2:8" x14ac:dyDescent="0.25">
      <c r="B433" s="317"/>
      <c r="C433" s="82" t="s">
        <v>17</v>
      </c>
      <c r="D433" s="207">
        <v>2</v>
      </c>
      <c r="E433" s="82">
        <v>1.05</v>
      </c>
      <c r="F433" s="249">
        <v>2</v>
      </c>
      <c r="G433" s="82">
        <v>70</v>
      </c>
      <c r="H433" s="82">
        <v>10</v>
      </c>
    </row>
    <row r="434" spans="2:8" x14ac:dyDescent="0.25">
      <c r="B434" s="317"/>
      <c r="C434" s="82" t="s">
        <v>18</v>
      </c>
      <c r="D434" s="207">
        <v>2</v>
      </c>
      <c r="E434" s="82">
        <v>1.05</v>
      </c>
      <c r="F434" s="249">
        <v>2</v>
      </c>
      <c r="G434" s="82">
        <v>70</v>
      </c>
      <c r="H434" s="82">
        <v>10</v>
      </c>
    </row>
    <row r="435" spans="2:8" x14ac:dyDescent="0.25">
      <c r="B435" s="317"/>
      <c r="C435" s="82" t="s">
        <v>20</v>
      </c>
      <c r="D435" s="207">
        <v>3.2</v>
      </c>
      <c r="E435" s="82">
        <v>1.05</v>
      </c>
      <c r="F435" s="249">
        <v>3.2</v>
      </c>
      <c r="G435" s="82">
        <v>70</v>
      </c>
      <c r="H435" s="82">
        <v>10</v>
      </c>
    </row>
    <row r="436" spans="2:8" x14ac:dyDescent="0.25">
      <c r="B436" s="317"/>
      <c r="C436" s="82" t="s">
        <v>21</v>
      </c>
      <c r="D436" s="207">
        <v>10.199999999999999</v>
      </c>
      <c r="E436" s="82">
        <v>1.05</v>
      </c>
      <c r="F436" s="249">
        <v>10.199999999999999</v>
      </c>
      <c r="G436" s="82">
        <v>70</v>
      </c>
      <c r="H436" s="82">
        <v>10</v>
      </c>
    </row>
    <row r="437" spans="2:8" x14ac:dyDescent="0.25">
      <c r="B437" s="317"/>
      <c r="C437" s="82" t="s">
        <v>22</v>
      </c>
      <c r="D437" s="207">
        <v>37</v>
      </c>
      <c r="E437" s="82">
        <v>1.05</v>
      </c>
      <c r="F437" s="249">
        <v>37</v>
      </c>
      <c r="G437" s="82">
        <v>70</v>
      </c>
      <c r="H437" s="82">
        <v>10</v>
      </c>
    </row>
    <row r="438" spans="2:8" x14ac:dyDescent="0.25">
      <c r="B438" s="317"/>
      <c r="C438" s="82" t="s">
        <v>23</v>
      </c>
      <c r="D438" s="207">
        <v>32.299999999999997</v>
      </c>
      <c r="E438" s="82">
        <v>1.05</v>
      </c>
      <c r="F438" s="249">
        <v>32.299999999999997</v>
      </c>
      <c r="G438" s="82">
        <v>70</v>
      </c>
      <c r="H438" s="82">
        <v>10</v>
      </c>
    </row>
    <row r="439" spans="2:8" x14ac:dyDescent="0.25">
      <c r="B439" s="317"/>
      <c r="C439" s="82" t="s">
        <v>24</v>
      </c>
      <c r="D439" s="207">
        <v>7.4</v>
      </c>
      <c r="E439" s="82">
        <v>1.05</v>
      </c>
      <c r="F439" s="249">
        <v>7.4</v>
      </c>
      <c r="G439" s="82">
        <v>70</v>
      </c>
      <c r="H439" s="82">
        <v>10</v>
      </c>
    </row>
    <row r="440" spans="2:8" x14ac:dyDescent="0.25">
      <c r="B440" s="317"/>
      <c r="C440" s="82" t="s">
        <v>25</v>
      </c>
      <c r="D440" s="207">
        <v>13.5</v>
      </c>
      <c r="E440" s="82">
        <v>1.05</v>
      </c>
      <c r="F440" s="249">
        <v>13.5</v>
      </c>
      <c r="G440" s="82">
        <v>70</v>
      </c>
      <c r="H440" s="82">
        <v>10</v>
      </c>
    </row>
    <row r="441" spans="2:8" x14ac:dyDescent="0.25">
      <c r="B441" s="317"/>
      <c r="C441" s="82" t="s">
        <v>26</v>
      </c>
      <c r="D441" s="207">
        <v>18</v>
      </c>
      <c r="E441" s="82">
        <v>1.05</v>
      </c>
      <c r="F441" s="249">
        <v>18</v>
      </c>
      <c r="G441" s="82">
        <v>70</v>
      </c>
      <c r="H441" s="82">
        <v>10</v>
      </c>
    </row>
    <row r="442" spans="2:8" x14ac:dyDescent="0.25">
      <c r="B442" s="317"/>
      <c r="C442" s="82" t="s">
        <v>28</v>
      </c>
      <c r="D442" s="207">
        <v>6</v>
      </c>
      <c r="E442" s="82">
        <v>1.05</v>
      </c>
      <c r="F442" s="249">
        <v>6</v>
      </c>
      <c r="G442" s="82">
        <v>70</v>
      </c>
      <c r="H442" s="82">
        <v>10</v>
      </c>
    </row>
    <row r="443" spans="2:8" x14ac:dyDescent="0.25">
      <c r="B443" s="317"/>
      <c r="C443" s="82" t="s">
        <v>30</v>
      </c>
      <c r="D443" s="207">
        <v>1.5</v>
      </c>
      <c r="E443" s="82">
        <v>1.05</v>
      </c>
      <c r="F443" s="249">
        <v>1.5</v>
      </c>
      <c r="G443" s="82">
        <v>70</v>
      </c>
      <c r="H443" s="82">
        <v>10</v>
      </c>
    </row>
    <row r="444" spans="2:8" x14ac:dyDescent="0.25">
      <c r="B444" s="317"/>
      <c r="C444" s="82" t="s">
        <v>31</v>
      </c>
      <c r="D444" s="207">
        <v>1.4</v>
      </c>
      <c r="E444" s="82">
        <v>1.05</v>
      </c>
      <c r="F444" s="249">
        <v>1.4</v>
      </c>
      <c r="G444" s="82">
        <v>70</v>
      </c>
      <c r="H444" s="82">
        <v>10</v>
      </c>
    </row>
    <row r="445" spans="2:8" x14ac:dyDescent="0.25">
      <c r="B445" s="317"/>
      <c r="C445" s="82" t="s">
        <v>32</v>
      </c>
      <c r="D445" s="207">
        <v>1.2</v>
      </c>
      <c r="E445" s="82">
        <v>1.05</v>
      </c>
      <c r="F445" s="249">
        <v>1.2</v>
      </c>
      <c r="G445" s="82">
        <v>70</v>
      </c>
      <c r="H445" s="82">
        <v>10</v>
      </c>
    </row>
    <row r="446" spans="2:8" x14ac:dyDescent="0.25">
      <c r="B446" s="317"/>
      <c r="C446" s="82" t="s">
        <v>33</v>
      </c>
      <c r="D446" s="207">
        <v>59.2</v>
      </c>
      <c r="E446" s="82">
        <v>1.05</v>
      </c>
      <c r="F446" s="249">
        <v>59.2</v>
      </c>
      <c r="G446" s="82">
        <v>70</v>
      </c>
      <c r="H446" s="82">
        <v>10</v>
      </c>
    </row>
    <row r="447" spans="2:8" x14ac:dyDescent="0.25">
      <c r="B447" s="317"/>
      <c r="C447" s="82" t="s">
        <v>34</v>
      </c>
      <c r="D447" s="207">
        <v>4</v>
      </c>
      <c r="E447" s="82">
        <v>1.05</v>
      </c>
      <c r="F447" s="249">
        <v>4</v>
      </c>
      <c r="G447" s="82">
        <v>70</v>
      </c>
      <c r="H447" s="82">
        <v>10</v>
      </c>
    </row>
    <row r="448" spans="2:8" x14ac:dyDescent="0.25">
      <c r="B448" s="317"/>
      <c r="C448" s="82" t="s">
        <v>35</v>
      </c>
      <c r="D448" s="207">
        <v>1.1000000000000001</v>
      </c>
      <c r="E448" s="82">
        <v>1.05</v>
      </c>
      <c r="F448" s="249">
        <v>1.1000000000000001</v>
      </c>
      <c r="G448" s="82">
        <v>70</v>
      </c>
      <c r="H448" s="82">
        <v>10</v>
      </c>
    </row>
    <row r="449" spans="2:8" x14ac:dyDescent="0.25">
      <c r="B449" s="317"/>
      <c r="C449" s="82" t="s">
        <v>36</v>
      </c>
      <c r="D449" s="207">
        <v>15</v>
      </c>
      <c r="E449" s="82">
        <v>1.05</v>
      </c>
      <c r="F449" s="249">
        <v>15</v>
      </c>
      <c r="G449" s="82">
        <v>70</v>
      </c>
      <c r="H449" s="82">
        <v>10</v>
      </c>
    </row>
    <row r="450" spans="2:8" x14ac:dyDescent="0.25">
      <c r="B450" s="317"/>
      <c r="C450" s="82" t="s">
        <v>37</v>
      </c>
      <c r="D450" s="207">
        <v>22</v>
      </c>
      <c r="E450" s="82">
        <v>1.05</v>
      </c>
      <c r="F450" s="249">
        <v>22</v>
      </c>
      <c r="G450" s="82">
        <v>70</v>
      </c>
      <c r="H450" s="82">
        <v>10</v>
      </c>
    </row>
    <row r="451" spans="2:8" x14ac:dyDescent="0.25">
      <c r="B451" s="317"/>
      <c r="C451" s="82" t="s">
        <v>39</v>
      </c>
      <c r="D451" s="207">
        <v>10</v>
      </c>
      <c r="E451" s="82">
        <v>1.05</v>
      </c>
      <c r="F451" s="249">
        <v>10</v>
      </c>
      <c r="G451" s="82">
        <v>70</v>
      </c>
      <c r="H451" s="82">
        <v>10</v>
      </c>
    </row>
    <row r="452" spans="2:8" x14ac:dyDescent="0.25">
      <c r="B452" s="317"/>
      <c r="C452" s="82" t="s">
        <v>41</v>
      </c>
      <c r="D452" s="207">
        <v>76</v>
      </c>
      <c r="E452" s="82">
        <v>1.05</v>
      </c>
      <c r="F452" s="249">
        <v>76</v>
      </c>
      <c r="G452" s="82">
        <v>70</v>
      </c>
      <c r="H452" s="82">
        <v>10</v>
      </c>
    </row>
    <row r="453" spans="2:8" x14ac:dyDescent="0.25">
      <c r="B453" s="317"/>
      <c r="C453" s="82" t="s">
        <v>42</v>
      </c>
      <c r="D453" s="207">
        <v>104</v>
      </c>
      <c r="E453" s="82">
        <v>1.05</v>
      </c>
      <c r="F453" s="249">
        <v>104</v>
      </c>
      <c r="G453" s="82">
        <v>70</v>
      </c>
      <c r="H453" s="82">
        <v>10</v>
      </c>
    </row>
    <row r="454" spans="2:8" x14ac:dyDescent="0.25">
      <c r="B454" s="317"/>
      <c r="C454" s="82" t="s">
        <v>43</v>
      </c>
      <c r="D454" s="207">
        <v>15</v>
      </c>
      <c r="E454" s="82">
        <v>1.05</v>
      </c>
      <c r="F454" s="249">
        <v>15</v>
      </c>
      <c r="G454" s="82">
        <v>70</v>
      </c>
      <c r="H454" s="82">
        <v>10</v>
      </c>
    </row>
    <row r="455" spans="2:8" x14ac:dyDescent="0.25">
      <c r="B455" s="317"/>
      <c r="C455" s="82" t="s">
        <v>44</v>
      </c>
      <c r="D455" s="207">
        <v>60</v>
      </c>
      <c r="E455" s="82">
        <v>1.05</v>
      </c>
      <c r="F455" s="249">
        <v>60</v>
      </c>
      <c r="G455" s="82">
        <v>70</v>
      </c>
      <c r="H455" s="82">
        <v>10</v>
      </c>
    </row>
    <row r="456" spans="2:8" x14ac:dyDescent="0.25">
      <c r="B456" s="317"/>
      <c r="C456" s="82" t="s">
        <v>45</v>
      </c>
      <c r="D456" s="207">
        <v>180.7</v>
      </c>
      <c r="E456" s="82">
        <v>1.05</v>
      </c>
      <c r="F456" s="249">
        <v>180.7</v>
      </c>
      <c r="G456" s="82">
        <v>70</v>
      </c>
      <c r="H456" s="82">
        <v>10</v>
      </c>
    </row>
    <row r="457" spans="2:8" x14ac:dyDescent="0.25">
      <c r="B457" s="317"/>
      <c r="C457" s="82" t="s">
        <v>46</v>
      </c>
      <c r="D457" s="207">
        <v>64.3</v>
      </c>
      <c r="E457" s="82">
        <v>1.05</v>
      </c>
      <c r="F457" s="249">
        <v>64.3</v>
      </c>
      <c r="G457" s="82">
        <v>70</v>
      </c>
      <c r="H457" s="82">
        <v>10</v>
      </c>
    </row>
    <row r="458" spans="2:8" x14ac:dyDescent="0.25">
      <c r="B458" s="317"/>
      <c r="C458" s="82" t="s">
        <v>48</v>
      </c>
      <c r="D458" s="207">
        <v>3.8</v>
      </c>
      <c r="E458" s="82">
        <v>1.05</v>
      </c>
      <c r="F458" s="249">
        <v>3.8</v>
      </c>
      <c r="G458" s="82">
        <v>70</v>
      </c>
      <c r="H458" s="82">
        <v>10</v>
      </c>
    </row>
    <row r="459" spans="2:8" x14ac:dyDescent="0.25">
      <c r="B459" s="317"/>
      <c r="C459" s="82" t="s">
        <v>50</v>
      </c>
      <c r="D459" s="207">
        <v>12.1</v>
      </c>
      <c r="E459" s="82">
        <v>1.05</v>
      </c>
      <c r="F459" s="249">
        <v>12.1</v>
      </c>
      <c r="G459" s="82">
        <v>70</v>
      </c>
      <c r="H459" s="82">
        <v>10</v>
      </c>
    </row>
    <row r="460" spans="2:8" x14ac:dyDescent="0.25">
      <c r="B460" s="317"/>
      <c r="C460" s="211" t="s">
        <v>390</v>
      </c>
      <c r="D460" s="213">
        <v>1235.3999999999999</v>
      </c>
      <c r="E460" s="234"/>
      <c r="F460" s="263">
        <v>1235.3999999999999</v>
      </c>
      <c r="G460" s="260"/>
      <c r="H460" s="260"/>
    </row>
    <row r="461" spans="2:8" s="225" customFormat="1" ht="15.75" x14ac:dyDescent="0.25">
      <c r="B461" s="214"/>
      <c r="C461" s="215"/>
      <c r="D461" s="235"/>
      <c r="E461" s="216"/>
      <c r="F461" s="231"/>
      <c r="G461" s="223"/>
      <c r="H461" s="223"/>
    </row>
    <row r="462" spans="2:8" s="225" customFormat="1" x14ac:dyDescent="0.25">
      <c r="B462" s="214"/>
      <c r="C462" s="223"/>
      <c r="D462" s="269"/>
      <c r="E462" s="223"/>
      <c r="F462" s="223"/>
      <c r="G462" s="223"/>
      <c r="H462" s="223"/>
    </row>
    <row r="463" spans="2:8" s="230" customFormat="1" ht="15.75" x14ac:dyDescent="0.25">
      <c r="B463" s="217" t="s">
        <v>435</v>
      </c>
      <c r="C463" s="227"/>
      <c r="D463" s="266"/>
      <c r="E463" s="227"/>
      <c r="F463" s="227"/>
      <c r="G463" s="227"/>
      <c r="H463" s="227"/>
    </row>
    <row r="464" spans="2:8" s="225" customFormat="1" x14ac:dyDescent="0.25">
      <c r="B464" s="214"/>
      <c r="C464" s="223"/>
      <c r="D464" s="269"/>
      <c r="E464" s="223"/>
      <c r="F464" s="223"/>
      <c r="G464" s="223"/>
      <c r="H464" s="223"/>
    </row>
    <row r="465" spans="2:8" ht="33" customHeight="1" x14ac:dyDescent="0.25">
      <c r="B465" s="206" t="s">
        <v>355</v>
      </c>
      <c r="C465" s="206" t="s">
        <v>353</v>
      </c>
      <c r="D465" s="206" t="s">
        <v>356</v>
      </c>
      <c r="E465" s="206" t="s">
        <v>357</v>
      </c>
      <c r="F465" s="206" t="s">
        <v>358</v>
      </c>
      <c r="G465" s="206" t="s">
        <v>359</v>
      </c>
      <c r="H465" s="206" t="s">
        <v>360</v>
      </c>
    </row>
    <row r="466" spans="2:8" x14ac:dyDescent="0.25">
      <c r="B466" s="317" t="s">
        <v>391</v>
      </c>
      <c r="C466" s="82" t="s">
        <v>11</v>
      </c>
      <c r="D466" s="249">
        <v>1.8</v>
      </c>
      <c r="E466" s="82">
        <v>0.85</v>
      </c>
      <c r="F466" s="249">
        <v>0.9</v>
      </c>
      <c r="G466" s="82">
        <v>70</v>
      </c>
      <c r="H466" s="82">
        <v>10</v>
      </c>
    </row>
    <row r="467" spans="2:8" x14ac:dyDescent="0.25">
      <c r="B467" s="317"/>
      <c r="C467" s="82" t="s">
        <v>38</v>
      </c>
      <c r="D467" s="249">
        <v>5</v>
      </c>
      <c r="E467" s="82">
        <v>0.85</v>
      </c>
      <c r="F467" s="249">
        <v>2.5</v>
      </c>
      <c r="G467" s="82">
        <v>70</v>
      </c>
      <c r="H467" s="82">
        <v>10</v>
      </c>
    </row>
    <row r="468" spans="2:8" x14ac:dyDescent="0.25">
      <c r="B468" s="317"/>
      <c r="C468" s="211" t="s">
        <v>392</v>
      </c>
      <c r="D468" s="211">
        <v>6.8</v>
      </c>
      <c r="E468" s="234"/>
      <c r="F468" s="263">
        <v>3.4</v>
      </c>
      <c r="G468" s="260"/>
      <c r="H468" s="260"/>
    </row>
    <row r="469" spans="2:8" s="198" customFormat="1" ht="15.75" x14ac:dyDescent="0.25">
      <c r="B469" s="219"/>
      <c r="C469" s="214"/>
      <c r="D469" s="235"/>
      <c r="E469" s="216"/>
      <c r="F469" s="231"/>
      <c r="G469" s="254"/>
      <c r="H469" s="254"/>
    </row>
    <row r="470" spans="2:8" s="198" customFormat="1" x14ac:dyDescent="0.25">
      <c r="B470" s="219"/>
      <c r="C470" s="214"/>
      <c r="D470" s="256"/>
      <c r="E470" s="223"/>
      <c r="F470" s="254"/>
      <c r="G470" s="254"/>
      <c r="H470" s="254"/>
    </row>
    <row r="471" spans="2:8" s="218" customFormat="1" ht="15.75" x14ac:dyDescent="0.25">
      <c r="B471" s="205" t="s">
        <v>436</v>
      </c>
      <c r="C471" s="215"/>
      <c r="D471" s="257"/>
      <c r="E471" s="227"/>
      <c r="F471" s="258"/>
      <c r="G471" s="258"/>
      <c r="H471" s="258"/>
    </row>
    <row r="472" spans="2:8" s="198" customFormat="1" x14ac:dyDescent="0.25">
      <c r="B472" s="219"/>
      <c r="C472" s="214"/>
      <c r="D472" s="256"/>
      <c r="E472" s="223"/>
      <c r="F472" s="254"/>
      <c r="G472" s="254"/>
      <c r="H472" s="254"/>
    </row>
    <row r="473" spans="2:8" ht="33" customHeight="1" x14ac:dyDescent="0.25">
      <c r="B473" s="206" t="s">
        <v>355</v>
      </c>
      <c r="C473" s="206" t="s">
        <v>353</v>
      </c>
      <c r="D473" s="206" t="s">
        <v>356</v>
      </c>
      <c r="E473" s="206" t="s">
        <v>357</v>
      </c>
      <c r="F473" s="206" t="s">
        <v>358</v>
      </c>
      <c r="G473" s="206" t="s">
        <v>359</v>
      </c>
      <c r="H473" s="206" t="s">
        <v>360</v>
      </c>
    </row>
    <row r="474" spans="2:8" x14ac:dyDescent="0.25">
      <c r="B474" s="317" t="s">
        <v>373</v>
      </c>
      <c r="C474" s="82" t="s">
        <v>39</v>
      </c>
      <c r="D474" s="249">
        <v>6</v>
      </c>
      <c r="E474" s="82">
        <v>0.85</v>
      </c>
      <c r="F474" s="249">
        <v>6</v>
      </c>
      <c r="G474" s="82">
        <v>70</v>
      </c>
      <c r="H474" s="82">
        <v>10</v>
      </c>
    </row>
    <row r="475" spans="2:8" x14ac:dyDescent="0.25">
      <c r="B475" s="317"/>
      <c r="C475" s="211" t="s">
        <v>393</v>
      </c>
      <c r="D475" s="211">
        <v>6</v>
      </c>
      <c r="E475" s="234"/>
      <c r="F475" s="213">
        <v>6</v>
      </c>
      <c r="G475" s="260"/>
      <c r="H475" s="260"/>
    </row>
    <row r="476" spans="2:8" s="198" customFormat="1" ht="15.75" x14ac:dyDescent="0.25">
      <c r="B476" s="219"/>
      <c r="C476" s="214"/>
      <c r="D476" s="235"/>
      <c r="E476" s="216"/>
      <c r="F476" s="231"/>
      <c r="G476" s="254"/>
      <c r="H476" s="254"/>
    </row>
    <row r="477" spans="2:8" s="198" customFormat="1" x14ac:dyDescent="0.25">
      <c r="B477" s="219"/>
      <c r="C477" s="214"/>
      <c r="D477" s="256"/>
      <c r="E477" s="223"/>
      <c r="F477" s="254"/>
      <c r="G477" s="254"/>
      <c r="H477" s="254"/>
    </row>
    <row r="478" spans="2:8" s="218" customFormat="1" ht="15.75" x14ac:dyDescent="0.25">
      <c r="B478" s="217" t="s">
        <v>437</v>
      </c>
      <c r="C478" s="215"/>
      <c r="D478" s="257"/>
      <c r="E478" s="227"/>
      <c r="F478" s="258"/>
      <c r="G478" s="258"/>
      <c r="H478" s="258"/>
    </row>
    <row r="479" spans="2:8" s="198" customFormat="1" x14ac:dyDescent="0.25">
      <c r="B479" s="219"/>
      <c r="C479" s="214"/>
      <c r="D479" s="256"/>
      <c r="E479" s="223"/>
      <c r="F479" s="254"/>
      <c r="G479" s="254"/>
      <c r="H479" s="254"/>
    </row>
    <row r="480" spans="2:8" ht="33" customHeight="1" x14ac:dyDescent="0.25">
      <c r="B480" s="206" t="s">
        <v>355</v>
      </c>
      <c r="C480" s="206" t="s">
        <v>353</v>
      </c>
      <c r="D480" s="206" t="s">
        <v>356</v>
      </c>
      <c r="E480" s="206" t="s">
        <v>357</v>
      </c>
      <c r="F480" s="206" t="s">
        <v>358</v>
      </c>
      <c r="G480" s="206" t="s">
        <v>359</v>
      </c>
      <c r="H480" s="206" t="s">
        <v>360</v>
      </c>
    </row>
    <row r="481" spans="2:8" x14ac:dyDescent="0.25">
      <c r="B481" s="317" t="s">
        <v>373</v>
      </c>
      <c r="C481" s="82" t="s">
        <v>23</v>
      </c>
      <c r="D481" s="249">
        <v>36.4</v>
      </c>
      <c r="E481" s="82">
        <v>0.9</v>
      </c>
      <c r="F481" s="249">
        <v>18.2</v>
      </c>
      <c r="G481" s="82">
        <v>70</v>
      </c>
      <c r="H481" s="82">
        <v>10</v>
      </c>
    </row>
    <row r="482" spans="2:8" x14ac:dyDescent="0.25">
      <c r="B482" s="317"/>
      <c r="C482" s="211" t="s">
        <v>394</v>
      </c>
      <c r="D482" s="211">
        <v>36.4</v>
      </c>
      <c r="E482" s="234"/>
      <c r="F482" s="213">
        <v>18.2</v>
      </c>
      <c r="G482" s="260"/>
      <c r="H482" s="260"/>
    </row>
    <row r="483" spans="2:8" s="198" customFormat="1" ht="15.75" x14ac:dyDescent="0.25">
      <c r="B483" s="219"/>
      <c r="C483" s="214"/>
      <c r="D483" s="235"/>
      <c r="E483" s="216"/>
      <c r="F483" s="231"/>
      <c r="G483" s="270"/>
      <c r="H483" s="270"/>
    </row>
    <row r="484" spans="2:8" s="198" customFormat="1" x14ac:dyDescent="0.25">
      <c r="B484" s="219"/>
      <c r="C484" s="214"/>
      <c r="D484" s="256"/>
      <c r="E484" s="223"/>
      <c r="F484" s="270"/>
      <c r="G484" s="270"/>
      <c r="H484" s="270"/>
    </row>
    <row r="485" spans="2:8" s="218" customFormat="1" ht="15.75" x14ac:dyDescent="0.25">
      <c r="B485" s="205" t="s">
        <v>438</v>
      </c>
      <c r="C485" s="215"/>
      <c r="D485" s="257"/>
      <c r="E485" s="227"/>
      <c r="F485" s="271"/>
      <c r="G485" s="271"/>
      <c r="H485" s="271"/>
    </row>
    <row r="486" spans="2:8" s="198" customFormat="1" x14ac:dyDescent="0.25">
      <c r="B486" s="219"/>
      <c r="C486" s="214"/>
      <c r="D486" s="256"/>
      <c r="E486" s="223"/>
      <c r="F486" s="270"/>
      <c r="G486" s="270"/>
      <c r="H486" s="270"/>
    </row>
    <row r="487" spans="2:8" ht="33" customHeight="1" x14ac:dyDescent="0.25">
      <c r="B487" s="206" t="s">
        <v>355</v>
      </c>
      <c r="C487" s="206" t="s">
        <v>353</v>
      </c>
      <c r="D487" s="206" t="s">
        <v>356</v>
      </c>
      <c r="E487" s="206" t="s">
        <v>357</v>
      </c>
      <c r="F487" s="206" t="s">
        <v>358</v>
      </c>
      <c r="G487" s="206" t="s">
        <v>359</v>
      </c>
      <c r="H487" s="206" t="s">
        <v>360</v>
      </c>
    </row>
    <row r="488" spans="2:8" x14ac:dyDescent="0.25">
      <c r="B488" s="317" t="s">
        <v>373</v>
      </c>
      <c r="C488" s="82" t="s">
        <v>52</v>
      </c>
      <c r="D488" s="249">
        <v>4</v>
      </c>
      <c r="E488" s="208">
        <v>1</v>
      </c>
      <c r="F488" s="249">
        <v>4</v>
      </c>
      <c r="G488" s="82">
        <v>70</v>
      </c>
      <c r="H488" s="82">
        <v>10</v>
      </c>
    </row>
    <row r="489" spans="2:8" x14ac:dyDescent="0.25">
      <c r="B489" s="317"/>
      <c r="C489" s="82" t="s">
        <v>3</v>
      </c>
      <c r="D489" s="249">
        <v>22</v>
      </c>
      <c r="E489" s="208">
        <v>1</v>
      </c>
      <c r="F489" s="249">
        <v>22</v>
      </c>
      <c r="G489" s="82">
        <v>70</v>
      </c>
      <c r="H489" s="82">
        <v>10</v>
      </c>
    </row>
    <row r="490" spans="2:8" x14ac:dyDescent="0.25">
      <c r="B490" s="317"/>
      <c r="C490" s="82" t="s">
        <v>4</v>
      </c>
      <c r="D490" s="249">
        <v>30</v>
      </c>
      <c r="E490" s="208">
        <v>1</v>
      </c>
      <c r="F490" s="249">
        <v>30</v>
      </c>
      <c r="G490" s="82">
        <v>70</v>
      </c>
      <c r="H490" s="82">
        <v>10</v>
      </c>
    </row>
    <row r="491" spans="2:8" x14ac:dyDescent="0.25">
      <c r="B491" s="317"/>
      <c r="C491" s="82" t="s">
        <v>8</v>
      </c>
      <c r="D491" s="249">
        <v>47</v>
      </c>
      <c r="E491" s="208">
        <v>1</v>
      </c>
      <c r="F491" s="249">
        <v>47</v>
      </c>
      <c r="G491" s="82">
        <v>70</v>
      </c>
      <c r="H491" s="82">
        <v>10</v>
      </c>
    </row>
    <row r="492" spans="2:8" x14ac:dyDescent="0.25">
      <c r="B492" s="317"/>
      <c r="C492" s="82" t="s">
        <v>11</v>
      </c>
      <c r="D492" s="249">
        <v>59.7</v>
      </c>
      <c r="E492" s="208">
        <v>1</v>
      </c>
      <c r="F492" s="249">
        <v>59.7</v>
      </c>
      <c r="G492" s="82">
        <v>70</v>
      </c>
      <c r="H492" s="82">
        <v>10</v>
      </c>
    </row>
    <row r="493" spans="2:8" x14ac:dyDescent="0.25">
      <c r="B493" s="317"/>
      <c r="C493" s="82" t="s">
        <v>14</v>
      </c>
      <c r="D493" s="249">
        <v>60</v>
      </c>
      <c r="E493" s="208">
        <v>1</v>
      </c>
      <c r="F493" s="249">
        <v>60</v>
      </c>
      <c r="G493" s="82">
        <v>70</v>
      </c>
      <c r="H493" s="82">
        <v>10</v>
      </c>
    </row>
    <row r="494" spans="2:8" x14ac:dyDescent="0.25">
      <c r="B494" s="317"/>
      <c r="C494" s="82" t="s">
        <v>22</v>
      </c>
      <c r="D494" s="249">
        <v>13.5</v>
      </c>
      <c r="E494" s="208">
        <v>1</v>
      </c>
      <c r="F494" s="249">
        <v>13.5</v>
      </c>
      <c r="G494" s="82">
        <v>70</v>
      </c>
      <c r="H494" s="82">
        <v>10</v>
      </c>
    </row>
    <row r="495" spans="2:8" x14ac:dyDescent="0.25">
      <c r="B495" s="317"/>
      <c r="C495" s="82" t="s">
        <v>25</v>
      </c>
      <c r="D495" s="249">
        <v>14.3</v>
      </c>
      <c r="E495" s="208">
        <v>1</v>
      </c>
      <c r="F495" s="249">
        <v>14.3</v>
      </c>
      <c r="G495" s="82">
        <v>70</v>
      </c>
      <c r="H495" s="82">
        <v>10</v>
      </c>
    </row>
    <row r="496" spans="2:8" x14ac:dyDescent="0.25">
      <c r="B496" s="317"/>
      <c r="C496" s="82" t="s">
        <v>33</v>
      </c>
      <c r="D496" s="249">
        <v>66</v>
      </c>
      <c r="E496" s="208">
        <v>1</v>
      </c>
      <c r="F496" s="249">
        <v>66</v>
      </c>
      <c r="G496" s="82">
        <v>70</v>
      </c>
      <c r="H496" s="82">
        <v>10</v>
      </c>
    </row>
    <row r="497" spans="2:8" x14ac:dyDescent="0.25">
      <c r="B497" s="317"/>
      <c r="C497" s="82" t="s">
        <v>37</v>
      </c>
      <c r="D497" s="249">
        <v>27</v>
      </c>
      <c r="E497" s="208">
        <v>1</v>
      </c>
      <c r="F497" s="249">
        <v>27</v>
      </c>
      <c r="G497" s="82">
        <v>70</v>
      </c>
      <c r="H497" s="82">
        <v>10</v>
      </c>
    </row>
    <row r="498" spans="2:8" x14ac:dyDescent="0.25">
      <c r="B498" s="317"/>
      <c r="C498" s="82" t="s">
        <v>40</v>
      </c>
      <c r="D498" s="249">
        <v>155</v>
      </c>
      <c r="E498" s="208">
        <v>1</v>
      </c>
      <c r="F498" s="249">
        <v>155</v>
      </c>
      <c r="G498" s="82">
        <v>70</v>
      </c>
      <c r="H498" s="82">
        <v>10</v>
      </c>
    </row>
    <row r="499" spans="2:8" x14ac:dyDescent="0.25">
      <c r="B499" s="317"/>
      <c r="C499" s="82" t="s">
        <v>41</v>
      </c>
      <c r="D499" s="249">
        <v>88</v>
      </c>
      <c r="E499" s="208">
        <v>1</v>
      </c>
      <c r="F499" s="249">
        <v>88</v>
      </c>
      <c r="G499" s="82">
        <v>70</v>
      </c>
      <c r="H499" s="82">
        <v>10</v>
      </c>
    </row>
    <row r="500" spans="2:8" x14ac:dyDescent="0.25">
      <c r="B500" s="317"/>
      <c r="C500" s="82" t="s">
        <v>42</v>
      </c>
      <c r="D500" s="249">
        <v>59</v>
      </c>
      <c r="E500" s="208">
        <v>1</v>
      </c>
      <c r="F500" s="249">
        <v>59</v>
      </c>
      <c r="G500" s="82">
        <v>70</v>
      </c>
      <c r="H500" s="82">
        <v>10</v>
      </c>
    </row>
    <row r="501" spans="2:8" x14ac:dyDescent="0.25">
      <c r="B501" s="317"/>
      <c r="C501" s="82" t="s">
        <v>43</v>
      </c>
      <c r="D501" s="249">
        <v>20</v>
      </c>
      <c r="E501" s="208">
        <v>1</v>
      </c>
      <c r="F501" s="249">
        <v>20</v>
      </c>
      <c r="G501" s="82">
        <v>70</v>
      </c>
      <c r="H501" s="82">
        <v>10</v>
      </c>
    </row>
    <row r="502" spans="2:8" x14ac:dyDescent="0.25">
      <c r="B502" s="317"/>
      <c r="C502" s="82" t="s">
        <v>44</v>
      </c>
      <c r="D502" s="249">
        <v>85</v>
      </c>
      <c r="E502" s="208">
        <v>1</v>
      </c>
      <c r="F502" s="249">
        <v>85</v>
      </c>
      <c r="G502" s="82">
        <v>70</v>
      </c>
      <c r="H502" s="82">
        <v>10</v>
      </c>
    </row>
    <row r="503" spans="2:8" x14ac:dyDescent="0.25">
      <c r="B503" s="317"/>
      <c r="C503" s="82" t="s">
        <v>50</v>
      </c>
      <c r="D503" s="249">
        <v>0.95</v>
      </c>
      <c r="E503" s="208">
        <v>1</v>
      </c>
      <c r="F503" s="249">
        <v>0.95</v>
      </c>
      <c r="G503" s="82">
        <v>70</v>
      </c>
      <c r="H503" s="82">
        <v>10</v>
      </c>
    </row>
    <row r="504" spans="2:8" x14ac:dyDescent="0.25">
      <c r="B504" s="317"/>
      <c r="C504" s="211" t="s">
        <v>395</v>
      </c>
      <c r="D504" s="211">
        <v>751.45</v>
      </c>
      <c r="E504" s="234"/>
      <c r="F504" s="213">
        <v>747.45</v>
      </c>
      <c r="G504" s="260"/>
      <c r="H504" s="260"/>
    </row>
    <row r="505" spans="2:8" s="198" customFormat="1" ht="15.75" x14ac:dyDescent="0.25">
      <c r="B505" s="219"/>
      <c r="C505" s="214"/>
      <c r="D505" s="235"/>
      <c r="E505" s="216"/>
      <c r="F505" s="231"/>
      <c r="G505" s="254"/>
      <c r="H505" s="254"/>
    </row>
    <row r="506" spans="2:8" s="198" customFormat="1" x14ac:dyDescent="0.25">
      <c r="B506" s="219"/>
      <c r="C506" s="214"/>
      <c r="D506" s="256"/>
      <c r="E506" s="223"/>
      <c r="F506" s="254"/>
      <c r="G506" s="254"/>
      <c r="H506" s="254"/>
    </row>
    <row r="507" spans="2:8" s="218" customFormat="1" ht="15.75" x14ac:dyDescent="0.25">
      <c r="B507" s="272" t="s">
        <v>439</v>
      </c>
      <c r="C507" s="215"/>
      <c r="D507" s="257"/>
      <c r="E507" s="227"/>
      <c r="F507" s="258"/>
      <c r="G507" s="258"/>
      <c r="H507" s="258"/>
    </row>
    <row r="508" spans="2:8" s="198" customFormat="1" x14ac:dyDescent="0.25">
      <c r="B508" s="219"/>
      <c r="C508" s="214"/>
      <c r="D508" s="256"/>
      <c r="E508" s="223"/>
      <c r="F508" s="254"/>
      <c r="G508" s="254"/>
      <c r="H508" s="254"/>
    </row>
    <row r="509" spans="2:8" ht="33" customHeight="1" x14ac:dyDescent="0.25">
      <c r="B509" s="206" t="s">
        <v>355</v>
      </c>
      <c r="C509" s="206" t="s">
        <v>353</v>
      </c>
      <c r="D509" s="206" t="s">
        <v>356</v>
      </c>
      <c r="E509" s="206" t="s">
        <v>357</v>
      </c>
      <c r="F509" s="206" t="s">
        <v>358</v>
      </c>
      <c r="G509" s="206" t="s">
        <v>359</v>
      </c>
      <c r="H509" s="206" t="s">
        <v>360</v>
      </c>
    </row>
    <row r="510" spans="2:8" x14ac:dyDescent="0.25">
      <c r="B510" s="317" t="s">
        <v>373</v>
      </c>
      <c r="C510" s="82" t="s">
        <v>52</v>
      </c>
      <c r="D510" s="207">
        <v>12</v>
      </c>
      <c r="E510" s="82">
        <v>1.05</v>
      </c>
      <c r="F510" s="249">
        <v>12</v>
      </c>
      <c r="G510" s="82">
        <v>70</v>
      </c>
      <c r="H510" s="82">
        <v>10</v>
      </c>
    </row>
    <row r="511" spans="2:8" x14ac:dyDescent="0.25">
      <c r="B511" s="317"/>
      <c r="C511" s="82" t="s">
        <v>2</v>
      </c>
      <c r="D511" s="207">
        <v>0.4</v>
      </c>
      <c r="E511" s="82">
        <v>1.05</v>
      </c>
      <c r="F511" s="249">
        <v>0.4</v>
      </c>
      <c r="G511" s="82">
        <v>70</v>
      </c>
      <c r="H511" s="82">
        <v>10</v>
      </c>
    </row>
    <row r="512" spans="2:8" x14ac:dyDescent="0.25">
      <c r="B512" s="317"/>
      <c r="C512" s="82" t="s">
        <v>3</v>
      </c>
      <c r="D512" s="207">
        <v>66</v>
      </c>
      <c r="E512" s="82">
        <v>1.05</v>
      </c>
      <c r="F512" s="249">
        <v>66</v>
      </c>
      <c r="G512" s="82">
        <v>70</v>
      </c>
      <c r="H512" s="82">
        <v>10</v>
      </c>
    </row>
    <row r="513" spans="2:8" x14ac:dyDescent="0.25">
      <c r="B513" s="317"/>
      <c r="C513" s="82" t="s">
        <v>4</v>
      </c>
      <c r="D513" s="207">
        <v>120</v>
      </c>
      <c r="E513" s="82">
        <v>1.05</v>
      </c>
      <c r="F513" s="249">
        <v>120</v>
      </c>
      <c r="G513" s="82">
        <v>70</v>
      </c>
      <c r="H513" s="82">
        <v>10</v>
      </c>
    </row>
    <row r="514" spans="2:8" x14ac:dyDescent="0.25">
      <c r="B514" s="317"/>
      <c r="C514" s="82" t="s">
        <v>8</v>
      </c>
      <c r="D514" s="207">
        <v>3.5</v>
      </c>
      <c r="E514" s="82">
        <v>1.05</v>
      </c>
      <c r="F514" s="249">
        <v>3.5</v>
      </c>
      <c r="G514" s="82">
        <v>70</v>
      </c>
      <c r="H514" s="82">
        <v>10</v>
      </c>
    </row>
    <row r="515" spans="2:8" x14ac:dyDescent="0.25">
      <c r="B515" s="317"/>
      <c r="C515" s="82" t="s">
        <v>11</v>
      </c>
      <c r="D515" s="207">
        <v>70.8</v>
      </c>
      <c r="E515" s="82">
        <v>1.05</v>
      </c>
      <c r="F515" s="249">
        <v>70.8</v>
      </c>
      <c r="G515" s="82">
        <v>70</v>
      </c>
      <c r="H515" s="82">
        <v>10</v>
      </c>
    </row>
    <row r="516" spans="2:8" x14ac:dyDescent="0.25">
      <c r="B516" s="317"/>
      <c r="C516" s="82" t="s">
        <v>13</v>
      </c>
      <c r="D516" s="207">
        <v>60</v>
      </c>
      <c r="E516" s="82">
        <v>1.05</v>
      </c>
      <c r="F516" s="249">
        <v>60</v>
      </c>
      <c r="G516" s="82">
        <v>70</v>
      </c>
      <c r="H516" s="82">
        <v>10</v>
      </c>
    </row>
    <row r="517" spans="2:8" x14ac:dyDescent="0.25">
      <c r="B517" s="317"/>
      <c r="C517" s="82" t="s">
        <v>14</v>
      </c>
      <c r="D517" s="207">
        <v>87</v>
      </c>
      <c r="E517" s="82">
        <v>1.05</v>
      </c>
      <c r="F517" s="249">
        <v>87</v>
      </c>
      <c r="G517" s="82">
        <v>70</v>
      </c>
      <c r="H517" s="82">
        <v>10</v>
      </c>
    </row>
    <row r="518" spans="2:8" x14ac:dyDescent="0.25">
      <c r="B518" s="317"/>
      <c r="C518" s="82" t="s">
        <v>15</v>
      </c>
      <c r="D518" s="207">
        <v>26</v>
      </c>
      <c r="E518" s="82">
        <v>1.05</v>
      </c>
      <c r="F518" s="249">
        <v>26</v>
      </c>
      <c r="G518" s="82">
        <v>70</v>
      </c>
      <c r="H518" s="82">
        <v>10</v>
      </c>
    </row>
    <row r="519" spans="2:8" x14ac:dyDescent="0.25">
      <c r="B519" s="317"/>
      <c r="C519" s="82" t="s">
        <v>17</v>
      </c>
      <c r="D519" s="207">
        <v>0.5</v>
      </c>
      <c r="E519" s="82">
        <v>1.05</v>
      </c>
      <c r="F519" s="249">
        <v>0.5</v>
      </c>
      <c r="G519" s="82">
        <v>70</v>
      </c>
      <c r="H519" s="82">
        <v>10</v>
      </c>
    </row>
    <row r="520" spans="2:8" x14ac:dyDescent="0.25">
      <c r="B520" s="317"/>
      <c r="C520" s="82" t="s">
        <v>21</v>
      </c>
      <c r="D520" s="207">
        <v>7</v>
      </c>
      <c r="E520" s="82">
        <v>1.05</v>
      </c>
      <c r="F520" s="249">
        <v>7</v>
      </c>
      <c r="G520" s="82">
        <v>70</v>
      </c>
      <c r="H520" s="82">
        <v>10</v>
      </c>
    </row>
    <row r="521" spans="2:8" x14ac:dyDescent="0.25">
      <c r="B521" s="317"/>
      <c r="C521" s="82" t="s">
        <v>22</v>
      </c>
      <c r="D521" s="207">
        <v>33.5</v>
      </c>
      <c r="E521" s="82">
        <v>1.05</v>
      </c>
      <c r="F521" s="249">
        <v>33.5</v>
      </c>
      <c r="G521" s="82">
        <v>70</v>
      </c>
      <c r="H521" s="82">
        <v>10</v>
      </c>
    </row>
    <row r="522" spans="2:8" x14ac:dyDescent="0.25">
      <c r="B522" s="317"/>
      <c r="C522" s="82" t="s">
        <v>23</v>
      </c>
      <c r="D522" s="207">
        <v>27.6</v>
      </c>
      <c r="E522" s="82">
        <v>1.05</v>
      </c>
      <c r="F522" s="249">
        <v>27.6</v>
      </c>
      <c r="G522" s="82">
        <v>70</v>
      </c>
      <c r="H522" s="82">
        <v>10</v>
      </c>
    </row>
    <row r="523" spans="2:8" x14ac:dyDescent="0.25">
      <c r="B523" s="317"/>
      <c r="C523" s="82" t="s">
        <v>24</v>
      </c>
      <c r="D523" s="207">
        <v>29.5</v>
      </c>
      <c r="E523" s="82">
        <v>1.05</v>
      </c>
      <c r="F523" s="249">
        <v>29.5</v>
      </c>
      <c r="G523" s="82">
        <v>70</v>
      </c>
      <c r="H523" s="82">
        <v>10</v>
      </c>
    </row>
    <row r="524" spans="2:8" x14ac:dyDescent="0.25">
      <c r="B524" s="317"/>
      <c r="C524" s="82" t="s">
        <v>25</v>
      </c>
      <c r="D524" s="207">
        <v>147.30000000000001</v>
      </c>
      <c r="E524" s="82">
        <v>1.05</v>
      </c>
      <c r="F524" s="249">
        <v>147.30000000000001</v>
      </c>
      <c r="G524" s="82">
        <v>70</v>
      </c>
      <c r="H524" s="82">
        <v>10</v>
      </c>
    </row>
    <row r="525" spans="2:8" x14ac:dyDescent="0.25">
      <c r="B525" s="317"/>
      <c r="C525" s="82" t="s">
        <v>26</v>
      </c>
      <c r="D525" s="207">
        <v>10.56</v>
      </c>
      <c r="E525" s="82">
        <v>1.05</v>
      </c>
      <c r="F525" s="249">
        <v>10.56</v>
      </c>
      <c r="G525" s="82">
        <v>70</v>
      </c>
      <c r="H525" s="82">
        <v>10</v>
      </c>
    </row>
    <row r="526" spans="2:8" x14ac:dyDescent="0.25">
      <c r="B526" s="317"/>
      <c r="C526" s="82" t="s">
        <v>28</v>
      </c>
      <c r="D526" s="207">
        <v>2</v>
      </c>
      <c r="E526" s="82">
        <v>1.05</v>
      </c>
      <c r="F526" s="249">
        <v>2</v>
      </c>
      <c r="G526" s="82">
        <v>70</v>
      </c>
      <c r="H526" s="82">
        <v>10</v>
      </c>
    </row>
    <row r="527" spans="2:8" x14ac:dyDescent="0.25">
      <c r="B527" s="317"/>
      <c r="C527" s="82" t="s">
        <v>30</v>
      </c>
      <c r="D527" s="207">
        <v>2.5</v>
      </c>
      <c r="E527" s="82">
        <v>1.05</v>
      </c>
      <c r="F527" s="249">
        <v>2.5</v>
      </c>
      <c r="G527" s="82">
        <v>70</v>
      </c>
      <c r="H527" s="82">
        <v>10</v>
      </c>
    </row>
    <row r="528" spans="2:8" x14ac:dyDescent="0.25">
      <c r="B528" s="317"/>
      <c r="C528" s="82" t="s">
        <v>31</v>
      </c>
      <c r="D528" s="207">
        <v>0.7</v>
      </c>
      <c r="E528" s="82">
        <v>1.05</v>
      </c>
      <c r="F528" s="249">
        <v>0.7</v>
      </c>
      <c r="G528" s="82">
        <v>70</v>
      </c>
      <c r="H528" s="82">
        <v>10</v>
      </c>
    </row>
    <row r="529" spans="2:8" x14ac:dyDescent="0.25">
      <c r="B529" s="317"/>
      <c r="C529" s="82" t="s">
        <v>33</v>
      </c>
      <c r="D529" s="207">
        <v>42</v>
      </c>
      <c r="E529" s="82">
        <v>1.05</v>
      </c>
      <c r="F529" s="249">
        <v>42</v>
      </c>
      <c r="G529" s="82">
        <v>70</v>
      </c>
      <c r="H529" s="82">
        <v>10</v>
      </c>
    </row>
    <row r="530" spans="2:8" x14ac:dyDescent="0.25">
      <c r="B530" s="317"/>
      <c r="C530" s="82" t="s">
        <v>36</v>
      </c>
      <c r="D530" s="207">
        <v>5</v>
      </c>
      <c r="E530" s="82">
        <v>1.05</v>
      </c>
      <c r="F530" s="249">
        <v>5</v>
      </c>
      <c r="G530" s="82">
        <v>70</v>
      </c>
      <c r="H530" s="82">
        <v>10</v>
      </c>
    </row>
    <row r="531" spans="2:8" x14ac:dyDescent="0.25">
      <c r="B531" s="317"/>
      <c r="C531" s="82" t="s">
        <v>37</v>
      </c>
      <c r="D531" s="207">
        <v>20</v>
      </c>
      <c r="E531" s="82">
        <v>1.05</v>
      </c>
      <c r="F531" s="249">
        <v>20</v>
      </c>
      <c r="G531" s="82">
        <v>70</v>
      </c>
      <c r="H531" s="82">
        <v>10</v>
      </c>
    </row>
    <row r="532" spans="2:8" x14ac:dyDescent="0.25">
      <c r="B532" s="317"/>
      <c r="C532" s="82" t="s">
        <v>39</v>
      </c>
      <c r="D532" s="207">
        <v>12.5</v>
      </c>
      <c r="E532" s="82">
        <v>1.05</v>
      </c>
      <c r="F532" s="249">
        <v>12.5</v>
      </c>
      <c r="G532" s="82">
        <v>70</v>
      </c>
      <c r="H532" s="82">
        <v>10</v>
      </c>
    </row>
    <row r="533" spans="2:8" x14ac:dyDescent="0.25">
      <c r="B533" s="317"/>
      <c r="C533" s="82" t="s">
        <v>40</v>
      </c>
      <c r="D533" s="207">
        <v>105</v>
      </c>
      <c r="E533" s="82">
        <v>1.05</v>
      </c>
      <c r="F533" s="249">
        <v>105</v>
      </c>
      <c r="G533" s="82">
        <v>70</v>
      </c>
      <c r="H533" s="82">
        <v>10</v>
      </c>
    </row>
    <row r="534" spans="2:8" x14ac:dyDescent="0.25">
      <c r="B534" s="317"/>
      <c r="C534" s="82" t="s">
        <v>41</v>
      </c>
      <c r="D534" s="207">
        <v>84</v>
      </c>
      <c r="E534" s="82">
        <v>1.05</v>
      </c>
      <c r="F534" s="249">
        <v>84</v>
      </c>
      <c r="G534" s="82">
        <v>70</v>
      </c>
      <c r="H534" s="82">
        <v>10</v>
      </c>
    </row>
    <row r="535" spans="2:8" x14ac:dyDescent="0.25">
      <c r="B535" s="317"/>
      <c r="C535" s="82" t="s">
        <v>42</v>
      </c>
      <c r="D535" s="207">
        <v>107</v>
      </c>
      <c r="E535" s="82">
        <v>1.05</v>
      </c>
      <c r="F535" s="249">
        <v>107</v>
      </c>
      <c r="G535" s="82">
        <v>70</v>
      </c>
      <c r="H535" s="82">
        <v>10</v>
      </c>
    </row>
    <row r="536" spans="2:8" x14ac:dyDescent="0.25">
      <c r="B536" s="317"/>
      <c r="C536" s="82" t="s">
        <v>43</v>
      </c>
      <c r="D536" s="207">
        <v>80</v>
      </c>
      <c r="E536" s="82">
        <v>1.05</v>
      </c>
      <c r="F536" s="249">
        <v>80</v>
      </c>
      <c r="G536" s="82">
        <v>70</v>
      </c>
      <c r="H536" s="82">
        <v>10</v>
      </c>
    </row>
    <row r="537" spans="2:8" x14ac:dyDescent="0.25">
      <c r="B537" s="317"/>
      <c r="C537" s="82" t="s">
        <v>44</v>
      </c>
      <c r="D537" s="207">
        <v>80</v>
      </c>
      <c r="E537" s="82">
        <v>1.05</v>
      </c>
      <c r="F537" s="249">
        <v>80</v>
      </c>
      <c r="G537" s="82">
        <v>70</v>
      </c>
      <c r="H537" s="82">
        <v>10</v>
      </c>
    </row>
    <row r="538" spans="2:8" x14ac:dyDescent="0.25">
      <c r="B538" s="317"/>
      <c r="C538" s="82" t="s">
        <v>45</v>
      </c>
      <c r="D538" s="207">
        <v>110.2</v>
      </c>
      <c r="E538" s="82">
        <v>1.05</v>
      </c>
      <c r="F538" s="249">
        <v>110.2</v>
      </c>
      <c r="G538" s="82">
        <v>70</v>
      </c>
      <c r="H538" s="82">
        <v>10</v>
      </c>
    </row>
    <row r="539" spans="2:8" x14ac:dyDescent="0.25">
      <c r="B539" s="317"/>
      <c r="C539" s="82" t="s">
        <v>46</v>
      </c>
      <c r="D539" s="207">
        <v>64.8</v>
      </c>
      <c r="E539" s="82">
        <v>1.05</v>
      </c>
      <c r="F539" s="249">
        <v>64.8</v>
      </c>
      <c r="G539" s="82">
        <v>70</v>
      </c>
      <c r="H539" s="82">
        <v>10</v>
      </c>
    </row>
    <row r="540" spans="2:8" x14ac:dyDescent="0.25">
      <c r="B540" s="317"/>
      <c r="C540" s="82" t="s">
        <v>50</v>
      </c>
      <c r="D540" s="207">
        <v>29</v>
      </c>
      <c r="E540" s="82">
        <v>1.05</v>
      </c>
      <c r="F540" s="249">
        <v>29</v>
      </c>
      <c r="G540" s="82">
        <v>70</v>
      </c>
      <c r="H540" s="82">
        <v>10</v>
      </c>
    </row>
    <row r="541" spans="2:8" x14ac:dyDescent="0.25">
      <c r="B541" s="317"/>
      <c r="C541" s="211" t="s">
        <v>396</v>
      </c>
      <c r="D541" s="213">
        <v>1446.36</v>
      </c>
      <c r="E541" s="234"/>
      <c r="F541" s="213">
        <v>1446.36</v>
      </c>
      <c r="G541" s="260"/>
      <c r="H541" s="260"/>
    </row>
    <row r="542" spans="2:8" s="198" customFormat="1" ht="15.75" x14ac:dyDescent="0.25">
      <c r="B542" s="219"/>
      <c r="C542" s="214"/>
      <c r="D542" s="231"/>
      <c r="E542" s="216"/>
      <c r="F542" s="231"/>
      <c r="G542" s="254"/>
      <c r="H542" s="254"/>
    </row>
    <row r="543" spans="2:8" s="198" customFormat="1" x14ac:dyDescent="0.25">
      <c r="B543" s="219"/>
      <c r="C543" s="214"/>
      <c r="D543" s="256"/>
      <c r="E543" s="223"/>
      <c r="F543" s="254"/>
      <c r="G543" s="254"/>
      <c r="H543" s="254"/>
    </row>
    <row r="544" spans="2:8" s="218" customFormat="1" ht="15.75" x14ac:dyDescent="0.25">
      <c r="B544" s="205" t="s">
        <v>440</v>
      </c>
      <c r="C544" s="215"/>
      <c r="D544" s="257"/>
      <c r="E544" s="227"/>
      <c r="F544" s="258"/>
      <c r="G544" s="258"/>
      <c r="H544" s="258"/>
    </row>
    <row r="545" spans="2:8" s="198" customFormat="1" x14ac:dyDescent="0.25">
      <c r="B545" s="219"/>
      <c r="C545" s="214"/>
      <c r="D545" s="256"/>
      <c r="E545" s="223"/>
      <c r="F545" s="254"/>
      <c r="G545" s="254"/>
      <c r="H545" s="254"/>
    </row>
    <row r="546" spans="2:8" ht="33" customHeight="1" x14ac:dyDescent="0.25">
      <c r="B546" s="206" t="s">
        <v>355</v>
      </c>
      <c r="C546" s="206" t="s">
        <v>353</v>
      </c>
      <c r="D546" s="206" t="s">
        <v>356</v>
      </c>
      <c r="E546" s="206" t="s">
        <v>357</v>
      </c>
      <c r="F546" s="206" t="s">
        <v>358</v>
      </c>
      <c r="G546" s="206" t="s">
        <v>359</v>
      </c>
      <c r="H546" s="206" t="s">
        <v>360</v>
      </c>
    </row>
    <row r="547" spans="2:8" x14ac:dyDescent="0.25">
      <c r="B547" s="317" t="s">
        <v>373</v>
      </c>
      <c r="C547" s="82" t="s">
        <v>52</v>
      </c>
      <c r="D547" s="207">
        <v>70</v>
      </c>
      <c r="E547" s="208">
        <v>0.8</v>
      </c>
      <c r="F547" s="249">
        <v>17.5</v>
      </c>
      <c r="G547" s="82">
        <v>70</v>
      </c>
      <c r="H547" s="82">
        <v>10</v>
      </c>
    </row>
    <row r="548" spans="2:8" x14ac:dyDescent="0.25">
      <c r="B548" s="317"/>
      <c r="C548" s="82" t="s">
        <v>2</v>
      </c>
      <c r="D548" s="207">
        <v>7</v>
      </c>
      <c r="E548" s="208">
        <v>0.8</v>
      </c>
      <c r="F548" s="249">
        <v>1.75</v>
      </c>
      <c r="G548" s="82">
        <v>70</v>
      </c>
      <c r="H548" s="82">
        <v>10</v>
      </c>
    </row>
    <row r="549" spans="2:8" x14ac:dyDescent="0.25">
      <c r="B549" s="317"/>
      <c r="C549" s="82" t="s">
        <v>4</v>
      </c>
      <c r="D549" s="207">
        <v>94</v>
      </c>
      <c r="E549" s="208">
        <v>0.8</v>
      </c>
      <c r="F549" s="249">
        <v>23.5</v>
      </c>
      <c r="G549" s="82">
        <v>70</v>
      </c>
      <c r="H549" s="82">
        <v>10</v>
      </c>
    </row>
    <row r="550" spans="2:8" x14ac:dyDescent="0.25">
      <c r="B550" s="317"/>
      <c r="C550" s="82" t="s">
        <v>5</v>
      </c>
      <c r="D550" s="207">
        <v>32</v>
      </c>
      <c r="E550" s="208">
        <v>0.8</v>
      </c>
      <c r="F550" s="249">
        <v>8</v>
      </c>
      <c r="G550" s="82">
        <v>70</v>
      </c>
      <c r="H550" s="82">
        <v>10</v>
      </c>
    </row>
    <row r="551" spans="2:8" x14ac:dyDescent="0.25">
      <c r="B551" s="317"/>
      <c r="C551" s="82" t="s">
        <v>6</v>
      </c>
      <c r="D551" s="207">
        <v>15</v>
      </c>
      <c r="E551" s="208">
        <v>0.8</v>
      </c>
      <c r="F551" s="249">
        <v>3.75</v>
      </c>
      <c r="G551" s="82">
        <v>70</v>
      </c>
      <c r="H551" s="82">
        <v>10</v>
      </c>
    </row>
    <row r="552" spans="2:8" x14ac:dyDescent="0.25">
      <c r="B552" s="317"/>
      <c r="C552" s="82" t="s">
        <v>11</v>
      </c>
      <c r="D552" s="207">
        <v>2.5</v>
      </c>
      <c r="E552" s="208">
        <v>0.8</v>
      </c>
      <c r="F552" s="249">
        <v>0.625</v>
      </c>
      <c r="G552" s="82">
        <v>70</v>
      </c>
      <c r="H552" s="82">
        <v>10</v>
      </c>
    </row>
    <row r="553" spans="2:8" x14ac:dyDescent="0.25">
      <c r="B553" s="317"/>
      <c r="C553" s="82" t="s">
        <v>14</v>
      </c>
      <c r="D553" s="207">
        <v>499</v>
      </c>
      <c r="E553" s="208">
        <v>0.8</v>
      </c>
      <c r="F553" s="249">
        <v>124.75</v>
      </c>
      <c r="G553" s="82">
        <v>70</v>
      </c>
      <c r="H553" s="82">
        <v>10</v>
      </c>
    </row>
    <row r="554" spans="2:8" x14ac:dyDescent="0.25">
      <c r="B554" s="317"/>
      <c r="C554" s="82" t="s">
        <v>15</v>
      </c>
      <c r="D554" s="207">
        <v>46</v>
      </c>
      <c r="E554" s="208">
        <v>0.8</v>
      </c>
      <c r="F554" s="249">
        <v>11.5</v>
      </c>
      <c r="G554" s="82">
        <v>70</v>
      </c>
      <c r="H554" s="82">
        <v>10</v>
      </c>
    </row>
    <row r="555" spans="2:8" x14ac:dyDescent="0.25">
      <c r="B555" s="317"/>
      <c r="C555" s="82" t="s">
        <v>16</v>
      </c>
      <c r="D555" s="207">
        <v>1.4</v>
      </c>
      <c r="E555" s="208">
        <v>0.8</v>
      </c>
      <c r="F555" s="249">
        <v>0.35</v>
      </c>
      <c r="G555" s="82">
        <v>70</v>
      </c>
      <c r="H555" s="82">
        <v>10</v>
      </c>
    </row>
    <row r="556" spans="2:8" x14ac:dyDescent="0.25">
      <c r="B556" s="317"/>
      <c r="C556" s="82" t="s">
        <v>17</v>
      </c>
      <c r="D556" s="207">
        <v>3.5</v>
      </c>
      <c r="E556" s="208">
        <v>0.8</v>
      </c>
      <c r="F556" s="249">
        <v>0.875</v>
      </c>
      <c r="G556" s="82">
        <v>70</v>
      </c>
      <c r="H556" s="82">
        <v>10</v>
      </c>
    </row>
    <row r="557" spans="2:8" x14ac:dyDescent="0.25">
      <c r="B557" s="317"/>
      <c r="C557" s="82" t="s">
        <v>21</v>
      </c>
      <c r="D557" s="207">
        <v>21</v>
      </c>
      <c r="E557" s="208">
        <v>0.8</v>
      </c>
      <c r="F557" s="249">
        <v>5.25</v>
      </c>
      <c r="G557" s="82">
        <v>70</v>
      </c>
      <c r="H557" s="82">
        <v>10</v>
      </c>
    </row>
    <row r="558" spans="2:8" x14ac:dyDescent="0.25">
      <c r="B558" s="317"/>
      <c r="C558" s="82" t="s">
        <v>22</v>
      </c>
      <c r="D558" s="207">
        <v>45</v>
      </c>
      <c r="E558" s="208">
        <v>0.8</v>
      </c>
      <c r="F558" s="249">
        <v>11.25</v>
      </c>
      <c r="G558" s="82">
        <v>70</v>
      </c>
      <c r="H558" s="82">
        <v>10</v>
      </c>
    </row>
    <row r="559" spans="2:8" x14ac:dyDescent="0.25">
      <c r="B559" s="317"/>
      <c r="C559" s="82" t="s">
        <v>29</v>
      </c>
      <c r="D559" s="207">
        <v>2.2000000000000002</v>
      </c>
      <c r="E559" s="208">
        <v>0.8</v>
      </c>
      <c r="F559" s="249">
        <v>0.55000000000000004</v>
      </c>
      <c r="G559" s="82">
        <v>70</v>
      </c>
      <c r="H559" s="82">
        <v>10</v>
      </c>
    </row>
    <row r="560" spans="2:8" x14ac:dyDescent="0.25">
      <c r="B560" s="317"/>
      <c r="C560" s="82" t="s">
        <v>30</v>
      </c>
      <c r="D560" s="207">
        <v>0.1</v>
      </c>
      <c r="E560" s="208">
        <v>0.8</v>
      </c>
      <c r="F560" s="249">
        <v>2.5000000000000001E-2</v>
      </c>
      <c r="G560" s="82">
        <v>70</v>
      </c>
      <c r="H560" s="82">
        <v>10</v>
      </c>
    </row>
    <row r="561" spans="2:8" x14ac:dyDescent="0.25">
      <c r="B561" s="317"/>
      <c r="C561" s="82" t="s">
        <v>31</v>
      </c>
      <c r="D561" s="207">
        <v>0.3</v>
      </c>
      <c r="E561" s="208">
        <v>0.8</v>
      </c>
      <c r="F561" s="249">
        <v>7.4999999999999997E-2</v>
      </c>
      <c r="G561" s="82">
        <v>70</v>
      </c>
      <c r="H561" s="82">
        <v>10</v>
      </c>
    </row>
    <row r="562" spans="2:8" x14ac:dyDescent="0.25">
      <c r="B562" s="317"/>
      <c r="C562" s="82" t="s">
        <v>32</v>
      </c>
      <c r="D562" s="207">
        <v>3.9</v>
      </c>
      <c r="E562" s="208">
        <v>0.8</v>
      </c>
      <c r="F562" s="249">
        <v>0.97499999999999998</v>
      </c>
      <c r="G562" s="82">
        <v>70</v>
      </c>
      <c r="H562" s="82">
        <v>10</v>
      </c>
    </row>
    <row r="563" spans="2:8" x14ac:dyDescent="0.25">
      <c r="B563" s="317"/>
      <c r="C563" s="82" t="s">
        <v>33</v>
      </c>
      <c r="D563" s="207">
        <v>0.39</v>
      </c>
      <c r="E563" s="208">
        <v>0.8</v>
      </c>
      <c r="F563" s="249">
        <v>9.7500000000000003E-2</v>
      </c>
      <c r="G563" s="82">
        <v>70</v>
      </c>
      <c r="H563" s="82">
        <v>10</v>
      </c>
    </row>
    <row r="564" spans="2:8" x14ac:dyDescent="0.25">
      <c r="B564" s="317"/>
      <c r="C564" s="82" t="s">
        <v>34</v>
      </c>
      <c r="D564" s="207">
        <v>2.5</v>
      </c>
      <c r="E564" s="208">
        <v>0.8</v>
      </c>
      <c r="F564" s="249">
        <v>0.625</v>
      </c>
      <c r="G564" s="82">
        <v>70</v>
      </c>
      <c r="H564" s="82">
        <v>10</v>
      </c>
    </row>
    <row r="565" spans="2:8" x14ac:dyDescent="0.25">
      <c r="B565" s="317"/>
      <c r="C565" s="82" t="s">
        <v>35</v>
      </c>
      <c r="D565" s="207">
        <v>1.6</v>
      </c>
      <c r="E565" s="208">
        <v>0.8</v>
      </c>
      <c r="F565" s="249">
        <v>0.4</v>
      </c>
      <c r="G565" s="82">
        <v>70</v>
      </c>
      <c r="H565" s="82">
        <v>10</v>
      </c>
    </row>
    <row r="566" spans="2:8" x14ac:dyDescent="0.25">
      <c r="B566" s="317"/>
      <c r="C566" s="82" t="s">
        <v>36</v>
      </c>
      <c r="D566" s="207">
        <v>16</v>
      </c>
      <c r="E566" s="208">
        <v>0.8</v>
      </c>
      <c r="F566" s="249">
        <v>4</v>
      </c>
      <c r="G566" s="82">
        <v>70</v>
      </c>
      <c r="H566" s="82">
        <v>10</v>
      </c>
    </row>
    <row r="567" spans="2:8" x14ac:dyDescent="0.25">
      <c r="B567" s="317"/>
      <c r="C567" s="82" t="s">
        <v>37</v>
      </c>
      <c r="D567" s="207">
        <v>84.1</v>
      </c>
      <c r="E567" s="208">
        <v>0.8</v>
      </c>
      <c r="F567" s="249">
        <v>21.024999999999999</v>
      </c>
      <c r="G567" s="82">
        <v>70</v>
      </c>
      <c r="H567" s="82">
        <v>10</v>
      </c>
    </row>
    <row r="568" spans="2:8" x14ac:dyDescent="0.25">
      <c r="B568" s="317"/>
      <c r="C568" s="82" t="s">
        <v>38</v>
      </c>
      <c r="D568" s="207">
        <v>40</v>
      </c>
      <c r="E568" s="208">
        <v>0.8</v>
      </c>
      <c r="F568" s="249">
        <v>10</v>
      </c>
      <c r="G568" s="82">
        <v>70</v>
      </c>
      <c r="H568" s="82">
        <v>10</v>
      </c>
    </row>
    <row r="569" spans="2:8" x14ac:dyDescent="0.25">
      <c r="B569" s="317"/>
      <c r="C569" s="82" t="s">
        <v>39</v>
      </c>
      <c r="D569" s="207">
        <v>63</v>
      </c>
      <c r="E569" s="208">
        <v>0.8</v>
      </c>
      <c r="F569" s="249">
        <v>15.75</v>
      </c>
      <c r="G569" s="82">
        <v>70</v>
      </c>
      <c r="H569" s="82">
        <v>10</v>
      </c>
    </row>
    <row r="570" spans="2:8" x14ac:dyDescent="0.25">
      <c r="B570" s="317"/>
      <c r="C570" s="82" t="s">
        <v>42</v>
      </c>
      <c r="D570" s="207">
        <v>140</v>
      </c>
      <c r="E570" s="208">
        <v>0.8</v>
      </c>
      <c r="F570" s="249">
        <v>35</v>
      </c>
      <c r="G570" s="82">
        <v>70</v>
      </c>
      <c r="H570" s="82">
        <v>10</v>
      </c>
    </row>
    <row r="571" spans="2:8" x14ac:dyDescent="0.25">
      <c r="B571" s="317"/>
      <c r="C571" s="211" t="s">
        <v>397</v>
      </c>
      <c r="D571" s="213">
        <v>1190.49</v>
      </c>
      <c r="E571" s="234"/>
      <c r="F571" s="213">
        <v>297.6225</v>
      </c>
      <c r="G571" s="260"/>
      <c r="H571" s="260"/>
    </row>
    <row r="572" spans="2:8" s="198" customFormat="1" ht="15.75" x14ac:dyDescent="0.25">
      <c r="B572" s="219"/>
      <c r="C572" s="214"/>
      <c r="D572" s="235"/>
      <c r="E572" s="216"/>
      <c r="F572" s="231"/>
      <c r="G572" s="254"/>
      <c r="H572" s="254"/>
    </row>
    <row r="573" spans="2:8" s="198" customFormat="1" x14ac:dyDescent="0.25">
      <c r="B573" s="219"/>
      <c r="C573" s="214"/>
      <c r="D573" s="256"/>
      <c r="E573" s="223"/>
      <c r="F573" s="254"/>
      <c r="G573" s="254"/>
      <c r="H573" s="254"/>
    </row>
    <row r="574" spans="2:8" s="218" customFormat="1" ht="15.75" x14ac:dyDescent="0.25">
      <c r="B574" s="205" t="s">
        <v>441</v>
      </c>
      <c r="C574" s="215"/>
      <c r="D574" s="257"/>
      <c r="E574" s="227"/>
      <c r="F574" s="258"/>
      <c r="G574" s="258"/>
      <c r="H574" s="258"/>
    </row>
    <row r="575" spans="2:8" s="198" customFormat="1" x14ac:dyDescent="0.25">
      <c r="B575" s="219"/>
      <c r="C575" s="214"/>
      <c r="D575" s="256"/>
      <c r="E575" s="223"/>
      <c r="F575" s="254"/>
      <c r="G575" s="254"/>
      <c r="H575" s="254"/>
    </row>
    <row r="576" spans="2:8" ht="33" customHeight="1" x14ac:dyDescent="0.25">
      <c r="B576" s="206" t="s">
        <v>355</v>
      </c>
      <c r="C576" s="206" t="s">
        <v>353</v>
      </c>
      <c r="D576" s="206" t="s">
        <v>356</v>
      </c>
      <c r="E576" s="206" t="s">
        <v>357</v>
      </c>
      <c r="F576" s="206" t="s">
        <v>358</v>
      </c>
      <c r="G576" s="206" t="s">
        <v>359</v>
      </c>
      <c r="H576" s="206" t="s">
        <v>360</v>
      </c>
    </row>
    <row r="577" spans="2:8" x14ac:dyDescent="0.25">
      <c r="B577" s="321" t="s">
        <v>373</v>
      </c>
      <c r="C577" s="273" t="s">
        <v>52</v>
      </c>
      <c r="D577" s="274">
        <v>2</v>
      </c>
      <c r="E577" s="273">
        <v>1.1499999999999999</v>
      </c>
      <c r="F577" s="275">
        <v>2</v>
      </c>
      <c r="G577" s="82">
        <v>70</v>
      </c>
      <c r="H577" s="273">
        <v>10</v>
      </c>
    </row>
    <row r="578" spans="2:8" x14ac:dyDescent="0.25">
      <c r="B578" s="321"/>
      <c r="C578" s="273" t="s">
        <v>3</v>
      </c>
      <c r="D578" s="274">
        <v>136</v>
      </c>
      <c r="E578" s="273">
        <v>1.1499999999999999</v>
      </c>
      <c r="F578" s="275">
        <v>136</v>
      </c>
      <c r="G578" s="82">
        <v>70</v>
      </c>
      <c r="H578" s="273">
        <v>10</v>
      </c>
    </row>
    <row r="579" spans="2:8" x14ac:dyDescent="0.25">
      <c r="B579" s="321"/>
      <c r="C579" s="273" t="s">
        <v>4</v>
      </c>
      <c r="D579" s="274">
        <v>420</v>
      </c>
      <c r="E579" s="273">
        <v>1.1499999999999999</v>
      </c>
      <c r="F579" s="275">
        <v>420</v>
      </c>
      <c r="G579" s="82">
        <v>70</v>
      </c>
      <c r="H579" s="273">
        <v>10</v>
      </c>
    </row>
    <row r="580" spans="2:8" x14ac:dyDescent="0.25">
      <c r="B580" s="321"/>
      <c r="C580" s="273" t="s">
        <v>8</v>
      </c>
      <c r="D580" s="274">
        <v>6</v>
      </c>
      <c r="E580" s="273">
        <v>1.1499999999999999</v>
      </c>
      <c r="F580" s="275">
        <v>6</v>
      </c>
      <c r="G580" s="82">
        <v>70</v>
      </c>
      <c r="H580" s="273">
        <v>10</v>
      </c>
    </row>
    <row r="581" spans="2:8" x14ac:dyDescent="0.25">
      <c r="B581" s="321"/>
      <c r="C581" s="273" t="s">
        <v>10</v>
      </c>
      <c r="D581" s="274">
        <v>31</v>
      </c>
      <c r="E581" s="273">
        <v>1.1499999999999999</v>
      </c>
      <c r="F581" s="275">
        <v>31</v>
      </c>
      <c r="G581" s="82">
        <v>70</v>
      </c>
      <c r="H581" s="273">
        <v>10</v>
      </c>
    </row>
    <row r="582" spans="2:8" x14ac:dyDescent="0.25">
      <c r="B582" s="321"/>
      <c r="C582" s="273" t="s">
        <v>11</v>
      </c>
      <c r="D582" s="274">
        <v>97</v>
      </c>
      <c r="E582" s="273">
        <v>1.1499999999999999</v>
      </c>
      <c r="F582" s="275">
        <v>97</v>
      </c>
      <c r="G582" s="82">
        <v>70</v>
      </c>
      <c r="H582" s="273">
        <v>10</v>
      </c>
    </row>
    <row r="583" spans="2:8" x14ac:dyDescent="0.25">
      <c r="B583" s="321"/>
      <c r="C583" s="273" t="s">
        <v>12</v>
      </c>
      <c r="D583" s="274">
        <v>1.1499999999999999</v>
      </c>
      <c r="E583" s="273">
        <v>1.1499999999999999</v>
      </c>
      <c r="F583" s="275">
        <v>1.1499999999999999</v>
      </c>
      <c r="G583" s="82">
        <v>70</v>
      </c>
      <c r="H583" s="273">
        <v>10</v>
      </c>
    </row>
    <row r="584" spans="2:8" x14ac:dyDescent="0.25">
      <c r="B584" s="321"/>
      <c r="C584" s="273" t="s">
        <v>13</v>
      </c>
      <c r="D584" s="274">
        <v>45</v>
      </c>
      <c r="E584" s="273">
        <v>1.1499999999999999</v>
      </c>
      <c r="F584" s="275">
        <v>45</v>
      </c>
      <c r="G584" s="82">
        <v>70</v>
      </c>
      <c r="H584" s="273">
        <v>10</v>
      </c>
    </row>
    <row r="585" spans="2:8" x14ac:dyDescent="0.25">
      <c r="B585" s="321"/>
      <c r="C585" s="273" t="s">
        <v>14</v>
      </c>
      <c r="D585" s="274">
        <v>50</v>
      </c>
      <c r="E585" s="273">
        <v>1.1499999999999999</v>
      </c>
      <c r="F585" s="275">
        <v>50</v>
      </c>
      <c r="G585" s="82">
        <v>70</v>
      </c>
      <c r="H585" s="273">
        <v>10</v>
      </c>
    </row>
    <row r="586" spans="2:8" x14ac:dyDescent="0.25">
      <c r="B586" s="321"/>
      <c r="C586" s="273" t="s">
        <v>15</v>
      </c>
      <c r="D586" s="274">
        <v>54</v>
      </c>
      <c r="E586" s="273">
        <v>1.1499999999999999</v>
      </c>
      <c r="F586" s="275">
        <v>54</v>
      </c>
      <c r="G586" s="82">
        <v>70</v>
      </c>
      <c r="H586" s="273">
        <v>10</v>
      </c>
    </row>
    <row r="587" spans="2:8" x14ac:dyDescent="0.25">
      <c r="B587" s="321"/>
      <c r="C587" s="273" t="s">
        <v>20</v>
      </c>
      <c r="D587" s="274">
        <v>46.4</v>
      </c>
      <c r="E587" s="273">
        <v>1.1499999999999999</v>
      </c>
      <c r="F587" s="275">
        <v>46.4</v>
      </c>
      <c r="G587" s="82">
        <v>70</v>
      </c>
      <c r="H587" s="273">
        <v>10</v>
      </c>
    </row>
    <row r="588" spans="2:8" x14ac:dyDescent="0.25">
      <c r="B588" s="321"/>
      <c r="C588" s="273" t="s">
        <v>21</v>
      </c>
      <c r="D588" s="274">
        <v>29.1</v>
      </c>
      <c r="E588" s="273">
        <v>1.1499999999999999</v>
      </c>
      <c r="F588" s="275">
        <v>29.1</v>
      </c>
      <c r="G588" s="82">
        <v>70</v>
      </c>
      <c r="H588" s="273">
        <v>10</v>
      </c>
    </row>
    <row r="589" spans="2:8" x14ac:dyDescent="0.25">
      <c r="B589" s="321"/>
      <c r="C589" s="273" t="s">
        <v>22</v>
      </c>
      <c r="D589" s="274">
        <v>26.5</v>
      </c>
      <c r="E589" s="273">
        <v>1.1499999999999999</v>
      </c>
      <c r="F589" s="275">
        <v>26.5</v>
      </c>
      <c r="G589" s="82">
        <v>70</v>
      </c>
      <c r="H589" s="273">
        <v>10</v>
      </c>
    </row>
    <row r="590" spans="2:8" x14ac:dyDescent="0.25">
      <c r="B590" s="321"/>
      <c r="C590" s="273" t="s">
        <v>23</v>
      </c>
      <c r="D590" s="274">
        <v>120</v>
      </c>
      <c r="E590" s="273">
        <v>1.1499999999999999</v>
      </c>
      <c r="F590" s="275">
        <v>120</v>
      </c>
      <c r="G590" s="82">
        <v>70</v>
      </c>
      <c r="H590" s="273">
        <v>10</v>
      </c>
    </row>
    <row r="591" spans="2:8" x14ac:dyDescent="0.25">
      <c r="B591" s="321"/>
      <c r="C591" s="273" t="s">
        <v>24</v>
      </c>
      <c r="D591" s="274">
        <v>113.2</v>
      </c>
      <c r="E591" s="273">
        <v>1.1499999999999999</v>
      </c>
      <c r="F591" s="275">
        <v>113.2</v>
      </c>
      <c r="G591" s="82">
        <v>70</v>
      </c>
      <c r="H591" s="273">
        <v>10</v>
      </c>
    </row>
    <row r="592" spans="2:8" x14ac:dyDescent="0.25">
      <c r="B592" s="321"/>
      <c r="C592" s="273" t="s">
        <v>25</v>
      </c>
      <c r="D592" s="274">
        <v>383.1</v>
      </c>
      <c r="E592" s="273">
        <v>1.1499999999999999</v>
      </c>
      <c r="F592" s="275">
        <v>383.1</v>
      </c>
      <c r="G592" s="82">
        <v>70</v>
      </c>
      <c r="H592" s="273">
        <v>10</v>
      </c>
    </row>
    <row r="593" spans="2:8" x14ac:dyDescent="0.25">
      <c r="B593" s="321"/>
      <c r="C593" s="273" t="s">
        <v>26</v>
      </c>
      <c r="D593" s="274">
        <v>9.1999999999999993</v>
      </c>
      <c r="E593" s="273">
        <v>1.1499999999999999</v>
      </c>
      <c r="F593" s="275">
        <v>9.1999999999999993</v>
      </c>
      <c r="G593" s="82">
        <v>70</v>
      </c>
      <c r="H593" s="273">
        <v>10</v>
      </c>
    </row>
    <row r="594" spans="2:8" x14ac:dyDescent="0.25">
      <c r="B594" s="321"/>
      <c r="C594" s="273" t="s">
        <v>28</v>
      </c>
      <c r="D594" s="274">
        <v>5</v>
      </c>
      <c r="E594" s="273">
        <v>1.1499999999999999</v>
      </c>
      <c r="F594" s="275">
        <v>5</v>
      </c>
      <c r="G594" s="82">
        <v>70</v>
      </c>
      <c r="H594" s="273">
        <v>10</v>
      </c>
    </row>
    <row r="595" spans="2:8" x14ac:dyDescent="0.25">
      <c r="B595" s="321"/>
      <c r="C595" s="273" t="s">
        <v>30</v>
      </c>
      <c r="D595" s="274">
        <v>0.3</v>
      </c>
      <c r="E595" s="273">
        <v>1.1499999999999999</v>
      </c>
      <c r="F595" s="275">
        <v>0.3</v>
      </c>
      <c r="G595" s="82">
        <v>70</v>
      </c>
      <c r="H595" s="273">
        <v>10</v>
      </c>
    </row>
    <row r="596" spans="2:8" x14ac:dyDescent="0.25">
      <c r="B596" s="321"/>
      <c r="C596" s="273" t="s">
        <v>31</v>
      </c>
      <c r="D596" s="274">
        <v>0.1</v>
      </c>
      <c r="E596" s="273">
        <v>1.1499999999999999</v>
      </c>
      <c r="F596" s="275">
        <v>0.1</v>
      </c>
      <c r="G596" s="82">
        <v>70</v>
      </c>
      <c r="H596" s="273">
        <v>10</v>
      </c>
    </row>
    <row r="597" spans="2:8" x14ac:dyDescent="0.25">
      <c r="B597" s="321"/>
      <c r="C597" s="273" t="s">
        <v>33</v>
      </c>
      <c r="D597" s="274">
        <v>90</v>
      </c>
      <c r="E597" s="273">
        <v>1.1499999999999999</v>
      </c>
      <c r="F597" s="275">
        <v>90</v>
      </c>
      <c r="G597" s="82">
        <v>70</v>
      </c>
      <c r="H597" s="273">
        <v>10</v>
      </c>
    </row>
    <row r="598" spans="2:8" x14ac:dyDescent="0.25">
      <c r="B598" s="321"/>
      <c r="C598" s="273" t="s">
        <v>34</v>
      </c>
      <c r="D598" s="274">
        <v>2</v>
      </c>
      <c r="E598" s="273">
        <v>1.1499999999999999</v>
      </c>
      <c r="F598" s="275">
        <v>2</v>
      </c>
      <c r="G598" s="82">
        <v>70</v>
      </c>
      <c r="H598" s="273">
        <v>10</v>
      </c>
    </row>
    <row r="599" spans="2:8" x14ac:dyDescent="0.25">
      <c r="B599" s="321"/>
      <c r="C599" s="273" t="s">
        <v>36</v>
      </c>
      <c r="D599" s="274">
        <v>85</v>
      </c>
      <c r="E599" s="273">
        <v>1.1499999999999999</v>
      </c>
      <c r="F599" s="275">
        <v>85</v>
      </c>
      <c r="G599" s="82">
        <v>70</v>
      </c>
      <c r="H599" s="273">
        <v>10</v>
      </c>
    </row>
    <row r="600" spans="2:8" x14ac:dyDescent="0.25">
      <c r="B600" s="321"/>
      <c r="C600" s="273" t="s">
        <v>37</v>
      </c>
      <c r="D600" s="274">
        <v>35</v>
      </c>
      <c r="E600" s="273">
        <v>1.1499999999999999</v>
      </c>
      <c r="F600" s="275">
        <v>35</v>
      </c>
      <c r="G600" s="82">
        <v>70</v>
      </c>
      <c r="H600" s="273">
        <v>10</v>
      </c>
    </row>
    <row r="601" spans="2:8" x14ac:dyDescent="0.25">
      <c r="B601" s="321"/>
      <c r="C601" s="273" t="s">
        <v>40</v>
      </c>
      <c r="D601" s="274">
        <v>450</v>
      </c>
      <c r="E601" s="273">
        <v>1.1499999999999999</v>
      </c>
      <c r="F601" s="275">
        <v>450</v>
      </c>
      <c r="G601" s="82">
        <v>70</v>
      </c>
      <c r="H601" s="273">
        <v>10</v>
      </c>
    </row>
    <row r="602" spans="2:8" x14ac:dyDescent="0.25">
      <c r="B602" s="321"/>
      <c r="C602" s="273" t="s">
        <v>41</v>
      </c>
      <c r="D602" s="274">
        <v>140</v>
      </c>
      <c r="E602" s="273">
        <v>1.1499999999999999</v>
      </c>
      <c r="F602" s="275">
        <v>140</v>
      </c>
      <c r="G602" s="82">
        <v>70</v>
      </c>
      <c r="H602" s="273">
        <v>10</v>
      </c>
    </row>
    <row r="603" spans="2:8" x14ac:dyDescent="0.25">
      <c r="B603" s="321"/>
      <c r="C603" s="273" t="s">
        <v>42</v>
      </c>
      <c r="D603" s="274">
        <v>305</v>
      </c>
      <c r="E603" s="273">
        <v>1.1499999999999999</v>
      </c>
      <c r="F603" s="275">
        <v>305</v>
      </c>
      <c r="G603" s="82">
        <v>70</v>
      </c>
      <c r="H603" s="273">
        <v>10</v>
      </c>
    </row>
    <row r="604" spans="2:8" x14ac:dyDescent="0.25">
      <c r="B604" s="321"/>
      <c r="C604" s="273" t="s">
        <v>43</v>
      </c>
      <c r="D604" s="274">
        <v>21</v>
      </c>
      <c r="E604" s="273">
        <v>1.1499999999999999</v>
      </c>
      <c r="F604" s="275">
        <v>21</v>
      </c>
      <c r="G604" s="82">
        <v>70</v>
      </c>
      <c r="H604" s="273">
        <v>10</v>
      </c>
    </row>
    <row r="605" spans="2:8" x14ac:dyDescent="0.25">
      <c r="B605" s="321"/>
      <c r="C605" s="273" t="s">
        <v>44</v>
      </c>
      <c r="D605" s="274">
        <v>130</v>
      </c>
      <c r="E605" s="273">
        <v>1.1499999999999999</v>
      </c>
      <c r="F605" s="275">
        <v>130</v>
      </c>
      <c r="G605" s="82">
        <v>70</v>
      </c>
      <c r="H605" s="273">
        <v>10</v>
      </c>
    </row>
    <row r="606" spans="2:8" x14ac:dyDescent="0.25">
      <c r="B606" s="321"/>
      <c r="C606" s="273" t="s">
        <v>45</v>
      </c>
      <c r="D606" s="274">
        <v>37.799999999999997</v>
      </c>
      <c r="E606" s="273">
        <v>1.1499999999999999</v>
      </c>
      <c r="F606" s="275">
        <v>37.799999999999997</v>
      </c>
      <c r="G606" s="82">
        <v>70</v>
      </c>
      <c r="H606" s="273">
        <v>10</v>
      </c>
    </row>
    <row r="607" spans="2:8" x14ac:dyDescent="0.25">
      <c r="B607" s="321"/>
      <c r="C607" s="273" t="s">
        <v>46</v>
      </c>
      <c r="D607" s="274">
        <v>116.6</v>
      </c>
      <c r="E607" s="273">
        <v>1.1499999999999999</v>
      </c>
      <c r="F607" s="275">
        <v>116.6</v>
      </c>
      <c r="G607" s="82">
        <v>70</v>
      </c>
      <c r="H607" s="273">
        <v>10</v>
      </c>
    </row>
    <row r="608" spans="2:8" x14ac:dyDescent="0.25">
      <c r="B608" s="321"/>
      <c r="C608" s="273" t="s">
        <v>50</v>
      </c>
      <c r="D608" s="274">
        <v>84.5</v>
      </c>
      <c r="E608" s="273">
        <v>1.1499999999999999</v>
      </c>
      <c r="F608" s="275">
        <v>84.5</v>
      </c>
      <c r="G608" s="82">
        <v>70</v>
      </c>
      <c r="H608" s="273">
        <v>10</v>
      </c>
    </row>
    <row r="609" spans="2:8" x14ac:dyDescent="0.25">
      <c r="B609" s="321"/>
      <c r="C609" s="276" t="s">
        <v>398</v>
      </c>
      <c r="D609" s="221">
        <v>3071.9500000000003</v>
      </c>
      <c r="E609" s="222"/>
      <c r="F609" s="221">
        <v>3071.9500000000003</v>
      </c>
      <c r="G609" s="277"/>
      <c r="H609" s="277"/>
    </row>
    <row r="610" spans="2:8" s="198" customFormat="1" ht="15.75" x14ac:dyDescent="0.25">
      <c r="B610" s="219"/>
      <c r="C610" s="214"/>
      <c r="D610" s="235"/>
      <c r="E610" s="216"/>
      <c r="F610" s="235"/>
      <c r="G610" s="254"/>
      <c r="H610" s="254"/>
    </row>
    <row r="611" spans="2:8" s="198" customFormat="1" x14ac:dyDescent="0.25">
      <c r="B611" s="219"/>
      <c r="C611" s="214"/>
      <c r="D611" s="256"/>
      <c r="E611" s="223"/>
      <c r="F611" s="254"/>
      <c r="G611" s="254"/>
      <c r="H611" s="254"/>
    </row>
    <row r="612" spans="2:8" s="218" customFormat="1" ht="15.75" x14ac:dyDescent="0.25">
      <c r="B612" s="205" t="s">
        <v>442</v>
      </c>
      <c r="C612" s="215"/>
      <c r="D612" s="257"/>
      <c r="E612" s="227"/>
      <c r="F612" s="258"/>
      <c r="G612" s="258"/>
      <c r="H612" s="258"/>
    </row>
    <row r="613" spans="2:8" s="198" customFormat="1" x14ac:dyDescent="0.25">
      <c r="B613" s="219"/>
      <c r="C613" s="214"/>
      <c r="D613" s="256"/>
      <c r="E613" s="223"/>
      <c r="F613" s="254"/>
      <c r="G613" s="254"/>
      <c r="H613" s="254"/>
    </row>
    <row r="614" spans="2:8" ht="33" customHeight="1" x14ac:dyDescent="0.25">
      <c r="B614" s="206" t="s">
        <v>355</v>
      </c>
      <c r="C614" s="206" t="s">
        <v>353</v>
      </c>
      <c r="D614" s="206" t="s">
        <v>356</v>
      </c>
      <c r="E614" s="206" t="s">
        <v>357</v>
      </c>
      <c r="F614" s="206" t="s">
        <v>358</v>
      </c>
      <c r="G614" s="206" t="s">
        <v>359</v>
      </c>
      <c r="H614" s="206" t="s">
        <v>360</v>
      </c>
    </row>
    <row r="615" spans="2:8" x14ac:dyDescent="0.25">
      <c r="B615" s="317" t="s">
        <v>373</v>
      </c>
      <c r="C615" s="82" t="s">
        <v>52</v>
      </c>
      <c r="D615" s="249">
        <v>2</v>
      </c>
      <c r="E615" s="82">
        <v>1.05</v>
      </c>
      <c r="F615" s="249">
        <v>1</v>
      </c>
      <c r="G615" s="82">
        <v>70</v>
      </c>
      <c r="H615" s="82">
        <v>10</v>
      </c>
    </row>
    <row r="616" spans="2:8" x14ac:dyDescent="0.25">
      <c r="B616" s="317"/>
      <c r="C616" s="82" t="s">
        <v>3</v>
      </c>
      <c r="D616" s="249">
        <v>25</v>
      </c>
      <c r="E616" s="82">
        <v>1.05</v>
      </c>
      <c r="F616" s="249">
        <v>12.5</v>
      </c>
      <c r="G616" s="82">
        <v>70</v>
      </c>
      <c r="H616" s="82">
        <v>10</v>
      </c>
    </row>
    <row r="617" spans="2:8" x14ac:dyDescent="0.25">
      <c r="B617" s="317"/>
      <c r="C617" s="82" t="s">
        <v>8</v>
      </c>
      <c r="D617" s="249">
        <v>3.5</v>
      </c>
      <c r="E617" s="82">
        <v>1.05</v>
      </c>
      <c r="F617" s="249">
        <v>1.75</v>
      </c>
      <c r="G617" s="82">
        <v>70</v>
      </c>
      <c r="H617" s="82">
        <v>10</v>
      </c>
    </row>
    <row r="618" spans="2:8" x14ac:dyDescent="0.25">
      <c r="B618" s="317"/>
      <c r="C618" s="82" t="s">
        <v>11</v>
      </c>
      <c r="D618" s="249">
        <v>45</v>
      </c>
      <c r="E618" s="82">
        <v>1.05</v>
      </c>
      <c r="F618" s="249">
        <v>22.5</v>
      </c>
      <c r="G618" s="82">
        <v>70</v>
      </c>
      <c r="H618" s="82">
        <v>10</v>
      </c>
    </row>
    <row r="619" spans="2:8" x14ac:dyDescent="0.25">
      <c r="B619" s="317"/>
      <c r="C619" s="82" t="s">
        <v>14</v>
      </c>
      <c r="D619" s="249">
        <v>18</v>
      </c>
      <c r="E619" s="82">
        <v>1.05</v>
      </c>
      <c r="F619" s="249">
        <v>9</v>
      </c>
      <c r="G619" s="82">
        <v>70</v>
      </c>
      <c r="H619" s="82">
        <v>10</v>
      </c>
    </row>
    <row r="620" spans="2:8" x14ac:dyDescent="0.25">
      <c r="B620" s="317"/>
      <c r="C620" s="82" t="s">
        <v>20</v>
      </c>
      <c r="D620" s="249">
        <v>0.1</v>
      </c>
      <c r="E620" s="82">
        <v>1.05</v>
      </c>
      <c r="F620" s="249">
        <v>0.05</v>
      </c>
      <c r="G620" s="82">
        <v>70</v>
      </c>
      <c r="H620" s="82">
        <v>10</v>
      </c>
    </row>
    <row r="621" spans="2:8" x14ac:dyDescent="0.25">
      <c r="B621" s="317"/>
      <c r="C621" s="82" t="s">
        <v>23</v>
      </c>
      <c r="D621" s="249">
        <v>63</v>
      </c>
      <c r="E621" s="82">
        <v>1.05</v>
      </c>
      <c r="F621" s="249">
        <v>31.5</v>
      </c>
      <c r="G621" s="82">
        <v>70</v>
      </c>
      <c r="H621" s="82">
        <v>10</v>
      </c>
    </row>
    <row r="622" spans="2:8" x14ac:dyDescent="0.25">
      <c r="B622" s="317"/>
      <c r="C622" s="82" t="s">
        <v>24</v>
      </c>
      <c r="D622" s="249">
        <v>4</v>
      </c>
      <c r="E622" s="82">
        <v>1.05</v>
      </c>
      <c r="F622" s="249">
        <v>2</v>
      </c>
      <c r="G622" s="82">
        <v>70</v>
      </c>
      <c r="H622" s="82">
        <v>10</v>
      </c>
    </row>
    <row r="623" spans="2:8" x14ac:dyDescent="0.25">
      <c r="B623" s="317"/>
      <c r="C623" s="82" t="s">
        <v>25</v>
      </c>
      <c r="D623" s="249">
        <v>4.5</v>
      </c>
      <c r="E623" s="82">
        <v>1.05</v>
      </c>
      <c r="F623" s="249">
        <v>2.25</v>
      </c>
      <c r="G623" s="82">
        <v>70</v>
      </c>
      <c r="H623" s="82">
        <v>10</v>
      </c>
    </row>
    <row r="624" spans="2:8" x14ac:dyDescent="0.25">
      <c r="B624" s="317"/>
      <c r="C624" s="82" t="s">
        <v>26</v>
      </c>
      <c r="D624" s="249">
        <v>13.78</v>
      </c>
      <c r="E624" s="82">
        <v>1.05</v>
      </c>
      <c r="F624" s="249">
        <v>6.89</v>
      </c>
      <c r="G624" s="82">
        <v>70</v>
      </c>
      <c r="H624" s="82">
        <v>10</v>
      </c>
    </row>
    <row r="625" spans="2:8" x14ac:dyDescent="0.25">
      <c r="B625" s="317"/>
      <c r="C625" s="82" t="s">
        <v>33</v>
      </c>
      <c r="D625" s="249">
        <v>45.8</v>
      </c>
      <c r="E625" s="82">
        <v>1.05</v>
      </c>
      <c r="F625" s="249">
        <v>22.9</v>
      </c>
      <c r="G625" s="82">
        <v>70</v>
      </c>
      <c r="H625" s="82">
        <v>10</v>
      </c>
    </row>
    <row r="626" spans="2:8" x14ac:dyDescent="0.25">
      <c r="B626" s="317"/>
      <c r="C626" s="82" t="s">
        <v>34</v>
      </c>
      <c r="D626" s="249">
        <v>1.9</v>
      </c>
      <c r="E626" s="82">
        <v>1.05</v>
      </c>
      <c r="F626" s="249">
        <v>0.95</v>
      </c>
      <c r="G626" s="82">
        <v>70</v>
      </c>
      <c r="H626" s="82">
        <v>10</v>
      </c>
    </row>
    <row r="627" spans="2:8" x14ac:dyDescent="0.25">
      <c r="B627" s="317"/>
      <c r="C627" s="82" t="s">
        <v>41</v>
      </c>
      <c r="D627" s="249">
        <v>223</v>
      </c>
      <c r="E627" s="82">
        <v>1.05</v>
      </c>
      <c r="F627" s="249">
        <v>111.5</v>
      </c>
      <c r="G627" s="82">
        <v>70</v>
      </c>
      <c r="H627" s="82">
        <v>10</v>
      </c>
    </row>
    <row r="628" spans="2:8" x14ac:dyDescent="0.25">
      <c r="B628" s="317"/>
      <c r="C628" s="82" t="s">
        <v>43</v>
      </c>
      <c r="D628" s="249">
        <v>16</v>
      </c>
      <c r="E628" s="82">
        <v>1.05</v>
      </c>
      <c r="F628" s="249">
        <v>8</v>
      </c>
      <c r="G628" s="82">
        <v>70</v>
      </c>
      <c r="H628" s="82">
        <v>10</v>
      </c>
    </row>
    <row r="629" spans="2:8" x14ac:dyDescent="0.25">
      <c r="B629" s="317"/>
      <c r="C629" s="82" t="s">
        <v>44</v>
      </c>
      <c r="D629" s="249">
        <v>105</v>
      </c>
      <c r="E629" s="82">
        <v>1.05</v>
      </c>
      <c r="F629" s="249">
        <v>52.5</v>
      </c>
      <c r="G629" s="82">
        <v>70</v>
      </c>
      <c r="H629" s="82">
        <v>10</v>
      </c>
    </row>
    <row r="630" spans="2:8" x14ac:dyDescent="0.25">
      <c r="B630" s="317"/>
      <c r="C630" s="82" t="s">
        <v>45</v>
      </c>
      <c r="D630" s="249">
        <v>171.2</v>
      </c>
      <c r="E630" s="82">
        <v>1.05</v>
      </c>
      <c r="F630" s="249">
        <v>85.6</v>
      </c>
      <c r="G630" s="82">
        <v>70</v>
      </c>
      <c r="H630" s="82">
        <v>10</v>
      </c>
    </row>
    <row r="631" spans="2:8" x14ac:dyDescent="0.25">
      <c r="B631" s="317"/>
      <c r="C631" s="82" t="s">
        <v>46</v>
      </c>
      <c r="D631" s="249">
        <v>8.4</v>
      </c>
      <c r="E631" s="82">
        <v>1.05</v>
      </c>
      <c r="F631" s="249">
        <v>4.2</v>
      </c>
      <c r="G631" s="82">
        <v>70</v>
      </c>
      <c r="H631" s="82">
        <v>10</v>
      </c>
    </row>
    <row r="632" spans="2:8" x14ac:dyDescent="0.25">
      <c r="B632" s="317"/>
      <c r="C632" s="82" t="s">
        <v>50</v>
      </c>
      <c r="D632" s="249">
        <v>3.9</v>
      </c>
      <c r="E632" s="82">
        <v>1.05</v>
      </c>
      <c r="F632" s="249">
        <v>1.95</v>
      </c>
      <c r="G632" s="82">
        <v>70</v>
      </c>
      <c r="H632" s="82">
        <v>10</v>
      </c>
    </row>
    <row r="633" spans="2:8" x14ac:dyDescent="0.25">
      <c r="B633" s="317"/>
      <c r="C633" s="211" t="s">
        <v>399</v>
      </c>
      <c r="D633" s="263">
        <v>754.07999999999993</v>
      </c>
      <c r="E633" s="234"/>
      <c r="F633" s="213">
        <v>377.03999999999996</v>
      </c>
      <c r="G633" s="260"/>
      <c r="H633" s="260"/>
    </row>
    <row r="634" spans="2:8" s="225" customFormat="1" ht="15.75" x14ac:dyDescent="0.25">
      <c r="B634" s="214"/>
      <c r="C634" s="215"/>
      <c r="D634" s="235"/>
      <c r="E634" s="216"/>
      <c r="F634" s="235"/>
      <c r="G634" s="278"/>
      <c r="H634" s="278"/>
    </row>
    <row r="635" spans="2:8" s="225" customFormat="1" ht="15.75" x14ac:dyDescent="0.25">
      <c r="B635" s="214"/>
      <c r="C635" s="215"/>
      <c r="D635" s="278"/>
      <c r="E635" s="223"/>
      <c r="F635" s="223"/>
      <c r="G635" s="223"/>
      <c r="H635" s="223"/>
    </row>
    <row r="636" spans="2:8" s="218" customFormat="1" ht="15.75" x14ac:dyDescent="0.25">
      <c r="B636" s="217" t="s">
        <v>443</v>
      </c>
      <c r="C636" s="215"/>
      <c r="D636" s="278"/>
      <c r="E636" s="279"/>
      <c r="F636" s="279"/>
      <c r="G636" s="279"/>
      <c r="H636" s="279"/>
    </row>
    <row r="637" spans="2:8" s="198" customFormat="1" x14ac:dyDescent="0.25">
      <c r="B637" s="219"/>
      <c r="C637" s="220"/>
      <c r="D637" s="220"/>
      <c r="E637" s="220"/>
      <c r="F637" s="220"/>
      <c r="G637" s="220"/>
      <c r="H637" s="220"/>
    </row>
    <row r="638" spans="2:8" ht="33" customHeight="1" x14ac:dyDescent="0.25">
      <c r="B638" s="206" t="s">
        <v>355</v>
      </c>
      <c r="C638" s="206" t="s">
        <v>353</v>
      </c>
      <c r="D638" s="206" t="s">
        <v>356</v>
      </c>
      <c r="E638" s="206" t="s">
        <v>357</v>
      </c>
      <c r="F638" s="206" t="s">
        <v>358</v>
      </c>
      <c r="G638" s="206" t="s">
        <v>359</v>
      </c>
      <c r="H638" s="206" t="s">
        <v>360</v>
      </c>
    </row>
    <row r="639" spans="2:8" x14ac:dyDescent="0.25">
      <c r="B639" s="317" t="s">
        <v>373</v>
      </c>
      <c r="C639" s="82" t="s">
        <v>2</v>
      </c>
      <c r="D639" s="249">
        <v>1.2</v>
      </c>
      <c r="E639" s="208">
        <v>1.1000000000000001</v>
      </c>
      <c r="F639" s="249">
        <v>0.6</v>
      </c>
      <c r="G639" s="82">
        <v>70</v>
      </c>
      <c r="H639" s="82">
        <v>10</v>
      </c>
    </row>
    <row r="640" spans="2:8" x14ac:dyDescent="0.25">
      <c r="B640" s="317"/>
      <c r="C640" s="82" t="s">
        <v>11</v>
      </c>
      <c r="D640" s="249">
        <v>14.5</v>
      </c>
      <c r="E640" s="208">
        <v>1.1000000000000001</v>
      </c>
      <c r="F640" s="249">
        <v>7.25</v>
      </c>
      <c r="G640" s="82">
        <v>70</v>
      </c>
      <c r="H640" s="82">
        <v>10</v>
      </c>
    </row>
    <row r="641" spans="2:8" x14ac:dyDescent="0.25">
      <c r="B641" s="317"/>
      <c r="C641" s="82" t="s">
        <v>23</v>
      </c>
      <c r="D641" s="249">
        <v>67.8</v>
      </c>
      <c r="E641" s="208">
        <v>1.1000000000000001</v>
      </c>
      <c r="F641" s="249">
        <v>33.9</v>
      </c>
      <c r="G641" s="82">
        <v>70</v>
      </c>
      <c r="H641" s="82">
        <v>10</v>
      </c>
    </row>
    <row r="642" spans="2:8" x14ac:dyDescent="0.25">
      <c r="B642" s="317"/>
      <c r="C642" s="82" t="s">
        <v>26</v>
      </c>
      <c r="D642" s="249">
        <v>11.55</v>
      </c>
      <c r="E642" s="208">
        <v>1.1000000000000001</v>
      </c>
      <c r="F642" s="249">
        <v>5.7750000000000004</v>
      </c>
      <c r="G642" s="82">
        <v>70</v>
      </c>
      <c r="H642" s="82">
        <v>10</v>
      </c>
    </row>
    <row r="643" spans="2:8" x14ac:dyDescent="0.25">
      <c r="B643" s="317"/>
      <c r="C643" s="82" t="s">
        <v>33</v>
      </c>
      <c r="D643" s="249">
        <v>67.5</v>
      </c>
      <c r="E643" s="208">
        <v>1.1000000000000001</v>
      </c>
      <c r="F643" s="249">
        <v>33.75</v>
      </c>
      <c r="G643" s="82">
        <v>70</v>
      </c>
      <c r="H643" s="82">
        <v>10</v>
      </c>
    </row>
    <row r="644" spans="2:8" x14ac:dyDescent="0.25">
      <c r="B644" s="317"/>
      <c r="C644" s="82" t="s">
        <v>44</v>
      </c>
      <c r="D644" s="249">
        <v>87.2</v>
      </c>
      <c r="E644" s="208">
        <v>1.1000000000000001</v>
      </c>
      <c r="F644" s="249">
        <v>43.6</v>
      </c>
      <c r="G644" s="82">
        <v>70</v>
      </c>
      <c r="H644" s="82">
        <v>10</v>
      </c>
    </row>
    <row r="645" spans="2:8" x14ac:dyDescent="0.25">
      <c r="B645" s="317"/>
      <c r="C645" s="82" t="s">
        <v>45</v>
      </c>
      <c r="D645" s="249">
        <v>229.7</v>
      </c>
      <c r="E645" s="208">
        <v>1.1000000000000001</v>
      </c>
      <c r="F645" s="249">
        <v>114.85</v>
      </c>
      <c r="G645" s="82">
        <v>70</v>
      </c>
      <c r="H645" s="82">
        <v>10</v>
      </c>
    </row>
    <row r="646" spans="2:8" x14ac:dyDescent="0.25">
      <c r="B646" s="317"/>
      <c r="C646" s="82" t="s">
        <v>51</v>
      </c>
      <c r="D646" s="249">
        <v>1.2</v>
      </c>
      <c r="E646" s="208">
        <v>1.1000000000000001</v>
      </c>
      <c r="F646" s="249">
        <v>0.6</v>
      </c>
      <c r="G646" s="82">
        <v>70</v>
      </c>
      <c r="H646" s="82">
        <v>10</v>
      </c>
    </row>
    <row r="647" spans="2:8" x14ac:dyDescent="0.25">
      <c r="B647" s="317"/>
      <c r="C647" s="211" t="s">
        <v>400</v>
      </c>
      <c r="D647" s="213">
        <v>480.65</v>
      </c>
      <c r="E647" s="234"/>
      <c r="F647" s="213">
        <v>240.32499999999999</v>
      </c>
      <c r="G647" s="260"/>
      <c r="H647" s="260"/>
    </row>
    <row r="648" spans="2:8" s="198" customFormat="1" ht="15.75" x14ac:dyDescent="0.25">
      <c r="B648" s="219"/>
      <c r="C648" s="214"/>
      <c r="D648" s="235"/>
      <c r="E648" s="216"/>
      <c r="F648" s="235"/>
      <c r="G648" s="254"/>
      <c r="H648" s="254"/>
    </row>
    <row r="649" spans="2:8" s="198" customFormat="1" x14ac:dyDescent="0.25">
      <c r="B649" s="219"/>
      <c r="C649" s="214"/>
      <c r="D649" s="256"/>
      <c r="E649" s="223"/>
      <c r="F649" s="254"/>
      <c r="G649" s="254"/>
      <c r="H649" s="254"/>
    </row>
    <row r="650" spans="2:8" s="218" customFormat="1" ht="15.75" x14ac:dyDescent="0.25">
      <c r="B650" s="205" t="s">
        <v>444</v>
      </c>
      <c r="C650" s="215"/>
      <c r="D650" s="257"/>
      <c r="E650" s="227"/>
      <c r="F650" s="258"/>
      <c r="G650" s="258"/>
      <c r="H650" s="258"/>
    </row>
    <row r="651" spans="2:8" s="198" customFormat="1" x14ac:dyDescent="0.25">
      <c r="B651" s="219"/>
      <c r="C651" s="214"/>
      <c r="D651" s="256"/>
      <c r="E651" s="223"/>
      <c r="F651" s="254"/>
      <c r="G651" s="254"/>
      <c r="H651" s="254"/>
    </row>
    <row r="652" spans="2:8" ht="33" customHeight="1" x14ac:dyDescent="0.25">
      <c r="B652" s="206" t="s">
        <v>355</v>
      </c>
      <c r="C652" s="206" t="s">
        <v>353</v>
      </c>
      <c r="D652" s="206" t="s">
        <v>356</v>
      </c>
      <c r="E652" s="206" t="s">
        <v>357</v>
      </c>
      <c r="F652" s="206" t="s">
        <v>358</v>
      </c>
      <c r="G652" s="206" t="s">
        <v>359</v>
      </c>
      <c r="H652" s="206" t="s">
        <v>360</v>
      </c>
    </row>
    <row r="653" spans="2:8" x14ac:dyDescent="0.25">
      <c r="B653" s="317" t="s">
        <v>373</v>
      </c>
      <c r="C653" s="82" t="s">
        <v>11</v>
      </c>
      <c r="D653" s="249">
        <v>3.7</v>
      </c>
      <c r="E653" s="208">
        <v>1.1000000000000001</v>
      </c>
      <c r="F653" s="249">
        <v>1.2333333333333334</v>
      </c>
      <c r="G653" s="82">
        <v>70</v>
      </c>
      <c r="H653" s="82">
        <v>10</v>
      </c>
    </row>
    <row r="654" spans="2:8" x14ac:dyDescent="0.25">
      <c r="B654" s="317"/>
      <c r="C654" s="82" t="s">
        <v>23</v>
      </c>
      <c r="D654" s="249">
        <v>22</v>
      </c>
      <c r="E654" s="208">
        <v>1.1000000000000001</v>
      </c>
      <c r="F654" s="249">
        <v>7.333333333333333</v>
      </c>
      <c r="G654" s="82">
        <v>70</v>
      </c>
      <c r="H654" s="82">
        <v>10</v>
      </c>
    </row>
    <row r="655" spans="2:8" x14ac:dyDescent="0.25">
      <c r="B655" s="317"/>
      <c r="C655" s="82" t="s">
        <v>26</v>
      </c>
      <c r="D655" s="249">
        <v>6.89</v>
      </c>
      <c r="E655" s="208">
        <v>1.1000000000000001</v>
      </c>
      <c r="F655" s="249">
        <v>2.2966666666666664</v>
      </c>
      <c r="G655" s="82">
        <v>70</v>
      </c>
      <c r="H655" s="82">
        <v>10</v>
      </c>
    </row>
    <row r="656" spans="2:8" x14ac:dyDescent="0.25">
      <c r="B656" s="317"/>
      <c r="C656" s="82" t="s">
        <v>35</v>
      </c>
      <c r="D656" s="249">
        <v>0.1</v>
      </c>
      <c r="E656" s="208">
        <v>1.1000000000000001</v>
      </c>
      <c r="F656" s="249">
        <v>3.3333333333333333E-2</v>
      </c>
      <c r="G656" s="82">
        <v>70</v>
      </c>
      <c r="H656" s="82">
        <v>10</v>
      </c>
    </row>
    <row r="657" spans="2:8" x14ac:dyDescent="0.25">
      <c r="B657" s="317"/>
      <c r="C657" s="82" t="s">
        <v>41</v>
      </c>
      <c r="D657" s="249">
        <v>24</v>
      </c>
      <c r="E657" s="208">
        <v>1.1000000000000001</v>
      </c>
      <c r="F657" s="249">
        <v>8</v>
      </c>
      <c r="G657" s="82">
        <v>70</v>
      </c>
      <c r="H657" s="82">
        <v>10</v>
      </c>
    </row>
    <row r="658" spans="2:8" x14ac:dyDescent="0.25">
      <c r="B658" s="317"/>
      <c r="C658" s="82" t="s">
        <v>43</v>
      </c>
      <c r="D658" s="249">
        <v>12</v>
      </c>
      <c r="E658" s="208">
        <v>1.1000000000000001</v>
      </c>
      <c r="F658" s="249">
        <v>4</v>
      </c>
      <c r="G658" s="82">
        <v>70</v>
      </c>
      <c r="H658" s="82">
        <v>10</v>
      </c>
    </row>
    <row r="659" spans="2:8" x14ac:dyDescent="0.25">
      <c r="B659" s="317"/>
      <c r="C659" s="82" t="s">
        <v>44</v>
      </c>
      <c r="D659" s="249">
        <v>38.43</v>
      </c>
      <c r="E659" s="208">
        <v>1.1000000000000001</v>
      </c>
      <c r="F659" s="249">
        <v>12.81</v>
      </c>
      <c r="G659" s="82">
        <v>70</v>
      </c>
      <c r="H659" s="82">
        <v>10</v>
      </c>
    </row>
    <row r="660" spans="2:8" x14ac:dyDescent="0.25">
      <c r="B660" s="317"/>
      <c r="C660" s="82" t="s">
        <v>45</v>
      </c>
      <c r="D660" s="249">
        <v>54.2</v>
      </c>
      <c r="E660" s="208">
        <v>1.1000000000000001</v>
      </c>
      <c r="F660" s="249">
        <v>18.066666666666666</v>
      </c>
      <c r="G660" s="82">
        <v>70</v>
      </c>
      <c r="H660" s="82">
        <v>10</v>
      </c>
    </row>
    <row r="661" spans="2:8" x14ac:dyDescent="0.25">
      <c r="B661" s="317"/>
      <c r="C661" s="82" t="s">
        <v>46</v>
      </c>
      <c r="D661" s="249">
        <v>4.4000000000000004</v>
      </c>
      <c r="E661" s="208">
        <v>1.1000000000000001</v>
      </c>
      <c r="F661" s="249">
        <v>1.4666666666666668</v>
      </c>
      <c r="G661" s="82">
        <v>70</v>
      </c>
      <c r="H661" s="82">
        <v>10</v>
      </c>
    </row>
    <row r="662" spans="2:8" x14ac:dyDescent="0.25">
      <c r="B662" s="317"/>
      <c r="C662" s="211" t="s">
        <v>401</v>
      </c>
      <c r="D662" s="213">
        <v>165.72</v>
      </c>
      <c r="E662" s="234"/>
      <c r="F662" s="213">
        <v>55.240000000000009</v>
      </c>
      <c r="G662" s="260"/>
      <c r="H662" s="260"/>
    </row>
    <row r="663" spans="2:8" s="198" customFormat="1" ht="15.75" x14ac:dyDescent="0.25">
      <c r="B663" s="219"/>
      <c r="C663" s="214"/>
      <c r="D663" s="235"/>
      <c r="E663" s="216"/>
      <c r="F663" s="235"/>
      <c r="G663" s="254"/>
      <c r="H663" s="254"/>
    </row>
    <row r="664" spans="2:8" s="198" customFormat="1" x14ac:dyDescent="0.25">
      <c r="B664" s="219"/>
      <c r="C664" s="214"/>
      <c r="D664" s="256"/>
      <c r="E664" s="223"/>
      <c r="F664" s="254"/>
      <c r="G664" s="254"/>
      <c r="H664" s="254"/>
    </row>
    <row r="665" spans="2:8" s="218" customFormat="1" ht="15.75" x14ac:dyDescent="0.25">
      <c r="B665" s="205" t="s">
        <v>445</v>
      </c>
      <c r="C665" s="215"/>
      <c r="D665" s="257"/>
      <c r="E665" s="227"/>
      <c r="F665" s="258"/>
      <c r="G665" s="258"/>
      <c r="H665" s="258"/>
    </row>
    <row r="666" spans="2:8" s="198" customFormat="1" x14ac:dyDescent="0.25">
      <c r="B666" s="219"/>
      <c r="C666" s="214"/>
      <c r="D666" s="256"/>
      <c r="E666" s="223"/>
      <c r="F666" s="254"/>
      <c r="G666" s="254"/>
      <c r="H666" s="254"/>
    </row>
    <row r="667" spans="2:8" ht="33" customHeight="1" x14ac:dyDescent="0.25">
      <c r="B667" s="206" t="s">
        <v>355</v>
      </c>
      <c r="C667" s="206" t="s">
        <v>353</v>
      </c>
      <c r="D667" s="206" t="s">
        <v>356</v>
      </c>
      <c r="E667" s="206" t="s">
        <v>357</v>
      </c>
      <c r="F667" s="206" t="s">
        <v>358</v>
      </c>
      <c r="G667" s="206" t="s">
        <v>359</v>
      </c>
      <c r="H667" s="206" t="s">
        <v>360</v>
      </c>
    </row>
    <row r="668" spans="2:8" x14ac:dyDescent="0.25">
      <c r="B668" s="317" t="s">
        <v>373</v>
      </c>
      <c r="C668" s="82" t="s">
        <v>3</v>
      </c>
      <c r="D668" s="249">
        <v>188</v>
      </c>
      <c r="E668" s="208">
        <v>1.1000000000000001</v>
      </c>
      <c r="F668" s="249">
        <v>131.6</v>
      </c>
      <c r="G668" s="82">
        <v>70</v>
      </c>
      <c r="H668" s="82">
        <v>10</v>
      </c>
    </row>
    <row r="669" spans="2:8" x14ac:dyDescent="0.25">
      <c r="B669" s="317"/>
      <c r="C669" s="82" t="s">
        <v>6</v>
      </c>
      <c r="D669" s="249">
        <v>4</v>
      </c>
      <c r="E669" s="208">
        <v>1.1000000000000001</v>
      </c>
      <c r="F669" s="249">
        <v>2.8</v>
      </c>
      <c r="G669" s="82">
        <v>70</v>
      </c>
      <c r="H669" s="82">
        <v>10</v>
      </c>
    </row>
    <row r="670" spans="2:8" x14ac:dyDescent="0.25">
      <c r="B670" s="317"/>
      <c r="C670" s="82" t="s">
        <v>11</v>
      </c>
      <c r="D670" s="249">
        <v>40.5</v>
      </c>
      <c r="E670" s="208">
        <v>1.1000000000000001</v>
      </c>
      <c r="F670" s="249">
        <v>28.349999999999998</v>
      </c>
      <c r="G670" s="82">
        <v>70</v>
      </c>
      <c r="H670" s="82">
        <v>10</v>
      </c>
    </row>
    <row r="671" spans="2:8" x14ac:dyDescent="0.25">
      <c r="B671" s="317"/>
      <c r="C671" s="82" t="s">
        <v>12</v>
      </c>
      <c r="D671" s="249">
        <v>1.6</v>
      </c>
      <c r="E671" s="208">
        <v>1.1000000000000001</v>
      </c>
      <c r="F671" s="249">
        <v>1.1199999999999999</v>
      </c>
      <c r="G671" s="82">
        <v>70</v>
      </c>
      <c r="H671" s="82">
        <v>10</v>
      </c>
    </row>
    <row r="672" spans="2:8" x14ac:dyDescent="0.25">
      <c r="B672" s="317"/>
      <c r="C672" s="82" t="s">
        <v>21</v>
      </c>
      <c r="D672" s="249">
        <v>0.4</v>
      </c>
      <c r="E672" s="208">
        <v>1.1000000000000001</v>
      </c>
      <c r="F672" s="249">
        <v>0.27999999999999997</v>
      </c>
      <c r="G672" s="82">
        <v>70</v>
      </c>
      <c r="H672" s="82">
        <v>10</v>
      </c>
    </row>
    <row r="673" spans="2:8" x14ac:dyDescent="0.25">
      <c r="B673" s="317"/>
      <c r="C673" s="82" t="s">
        <v>23</v>
      </c>
      <c r="D673" s="249">
        <v>183</v>
      </c>
      <c r="E673" s="208">
        <v>1.1000000000000001</v>
      </c>
      <c r="F673" s="249">
        <v>128.1</v>
      </c>
      <c r="G673" s="82">
        <v>70</v>
      </c>
      <c r="H673" s="82">
        <v>10</v>
      </c>
    </row>
    <row r="674" spans="2:8" x14ac:dyDescent="0.25">
      <c r="B674" s="317"/>
      <c r="C674" s="82" t="s">
        <v>30</v>
      </c>
      <c r="D674" s="249">
        <v>3.8</v>
      </c>
      <c r="E674" s="208">
        <v>1.1000000000000001</v>
      </c>
      <c r="F674" s="249">
        <v>2.6599999999999997</v>
      </c>
      <c r="G674" s="82">
        <v>70</v>
      </c>
      <c r="H674" s="82">
        <v>10</v>
      </c>
    </row>
    <row r="675" spans="2:8" x14ac:dyDescent="0.25">
      <c r="B675" s="317"/>
      <c r="C675" s="82" t="s">
        <v>31</v>
      </c>
      <c r="D675" s="249">
        <v>0.1</v>
      </c>
      <c r="E675" s="208">
        <v>1.1000000000000001</v>
      </c>
      <c r="F675" s="249">
        <v>6.9999999999999993E-2</v>
      </c>
      <c r="G675" s="82">
        <v>70</v>
      </c>
      <c r="H675" s="82">
        <v>10</v>
      </c>
    </row>
    <row r="676" spans="2:8" x14ac:dyDescent="0.25">
      <c r="B676" s="317"/>
      <c r="C676" s="82" t="s">
        <v>33</v>
      </c>
      <c r="D676" s="249">
        <v>124.5</v>
      </c>
      <c r="E676" s="208">
        <v>1.1000000000000001</v>
      </c>
      <c r="F676" s="249">
        <v>87.149999999999991</v>
      </c>
      <c r="G676" s="82">
        <v>70</v>
      </c>
      <c r="H676" s="82">
        <v>10</v>
      </c>
    </row>
    <row r="677" spans="2:8" x14ac:dyDescent="0.25">
      <c r="B677" s="317"/>
      <c r="C677" s="82" t="s">
        <v>35</v>
      </c>
      <c r="D677" s="249">
        <v>2</v>
      </c>
      <c r="E677" s="208">
        <v>1.1000000000000001</v>
      </c>
      <c r="F677" s="249">
        <v>1.4</v>
      </c>
      <c r="G677" s="82">
        <v>70</v>
      </c>
      <c r="H677" s="82">
        <v>10</v>
      </c>
    </row>
    <row r="678" spans="2:8" x14ac:dyDescent="0.25">
      <c r="B678" s="317"/>
      <c r="C678" s="82" t="s">
        <v>44</v>
      </c>
      <c r="D678" s="249">
        <v>40</v>
      </c>
      <c r="E678" s="208">
        <v>1.1000000000000001</v>
      </c>
      <c r="F678" s="249">
        <v>28</v>
      </c>
      <c r="G678" s="82">
        <v>70</v>
      </c>
      <c r="H678" s="82">
        <v>10</v>
      </c>
    </row>
    <row r="679" spans="2:8" x14ac:dyDescent="0.25">
      <c r="B679" s="317"/>
      <c r="C679" s="82" t="s">
        <v>46</v>
      </c>
      <c r="D679" s="249">
        <v>115.5</v>
      </c>
      <c r="E679" s="208">
        <v>1.1000000000000001</v>
      </c>
      <c r="F679" s="249">
        <v>80.849999999999994</v>
      </c>
      <c r="G679" s="82">
        <v>70</v>
      </c>
      <c r="H679" s="82">
        <v>10</v>
      </c>
    </row>
    <row r="680" spans="2:8" x14ac:dyDescent="0.25">
      <c r="B680" s="317"/>
      <c r="C680" s="211" t="s">
        <v>402</v>
      </c>
      <c r="D680" s="211">
        <v>703.40000000000009</v>
      </c>
      <c r="E680" s="234"/>
      <c r="F680" s="213">
        <v>492.38</v>
      </c>
      <c r="G680" s="260"/>
      <c r="H680" s="260"/>
    </row>
    <row r="681" spans="2:8" ht="15.75" x14ac:dyDescent="0.25">
      <c r="D681" s="235"/>
      <c r="E681" s="216"/>
      <c r="F681" s="231"/>
    </row>
    <row r="683" spans="2:8" s="246" customFormat="1" ht="15.75" x14ac:dyDescent="0.25">
      <c r="B683" s="217" t="s">
        <v>446</v>
      </c>
      <c r="C683" s="250"/>
      <c r="D683" s="250"/>
      <c r="E683" s="250"/>
      <c r="F683" s="250"/>
      <c r="G683" s="250"/>
      <c r="H683" s="250"/>
    </row>
    <row r="685" spans="2:8" ht="33" customHeight="1" x14ac:dyDescent="0.25">
      <c r="B685" s="206" t="s">
        <v>355</v>
      </c>
      <c r="C685" s="206" t="s">
        <v>353</v>
      </c>
      <c r="D685" s="206" t="s">
        <v>356</v>
      </c>
      <c r="E685" s="206" t="s">
        <v>357</v>
      </c>
      <c r="F685" s="206" t="s">
        <v>358</v>
      </c>
      <c r="G685" s="206" t="s">
        <v>359</v>
      </c>
      <c r="H685" s="206" t="s">
        <v>360</v>
      </c>
    </row>
    <row r="686" spans="2:8" x14ac:dyDescent="0.25">
      <c r="B686" s="317" t="s">
        <v>403</v>
      </c>
      <c r="C686" s="82" t="s">
        <v>1</v>
      </c>
      <c r="D686" s="249">
        <v>104.5</v>
      </c>
      <c r="E686" s="82">
        <v>1.25</v>
      </c>
      <c r="F686" s="249">
        <v>1.0449999999999999</v>
      </c>
      <c r="G686" s="82">
        <v>70</v>
      </c>
      <c r="H686" s="82">
        <v>10</v>
      </c>
    </row>
    <row r="687" spans="2:8" x14ac:dyDescent="0.25">
      <c r="B687" s="317"/>
      <c r="C687" s="82" t="s">
        <v>4</v>
      </c>
      <c r="D687" s="249">
        <v>180</v>
      </c>
      <c r="E687" s="82">
        <v>1.25</v>
      </c>
      <c r="F687" s="249">
        <v>1.8</v>
      </c>
      <c r="G687" s="82">
        <v>70</v>
      </c>
      <c r="H687" s="82">
        <v>10</v>
      </c>
    </row>
    <row r="688" spans="2:8" x14ac:dyDescent="0.25">
      <c r="B688" s="317"/>
      <c r="C688" s="82" t="s">
        <v>5</v>
      </c>
      <c r="D688" s="249">
        <v>54315</v>
      </c>
      <c r="E688" s="82">
        <v>1.25</v>
      </c>
      <c r="F688" s="249">
        <v>2715.75</v>
      </c>
      <c r="G688" s="82">
        <v>70</v>
      </c>
      <c r="H688" s="82">
        <v>10</v>
      </c>
    </row>
    <row r="689" spans="2:8" x14ac:dyDescent="0.25">
      <c r="B689" s="317"/>
      <c r="C689" s="82" t="s">
        <v>53</v>
      </c>
      <c r="D689" s="249">
        <v>238.6</v>
      </c>
      <c r="E689" s="82">
        <v>1.25</v>
      </c>
      <c r="F689" s="249">
        <v>2.3860000000000001</v>
      </c>
      <c r="G689" s="82">
        <v>70</v>
      </c>
      <c r="H689" s="82">
        <v>10</v>
      </c>
    </row>
    <row r="690" spans="2:8" x14ac:dyDescent="0.25">
      <c r="B690" s="317"/>
      <c r="C690" s="82" t="s">
        <v>12</v>
      </c>
      <c r="D690" s="249">
        <v>9.9</v>
      </c>
      <c r="E690" s="82">
        <v>1.25</v>
      </c>
      <c r="F690" s="249">
        <v>9.9000000000000005E-2</v>
      </c>
      <c r="G690" s="82">
        <v>70</v>
      </c>
      <c r="H690" s="82">
        <v>10</v>
      </c>
    </row>
    <row r="691" spans="2:8" x14ac:dyDescent="0.25">
      <c r="B691" s="317"/>
      <c r="C691" s="82" t="s">
        <v>13</v>
      </c>
      <c r="D691" s="249">
        <v>210</v>
      </c>
      <c r="E691" s="82">
        <v>1.25</v>
      </c>
      <c r="F691" s="249">
        <v>2.1</v>
      </c>
      <c r="G691" s="82">
        <v>70</v>
      </c>
      <c r="H691" s="82">
        <v>10</v>
      </c>
    </row>
    <row r="692" spans="2:8" x14ac:dyDescent="0.25">
      <c r="B692" s="317"/>
      <c r="C692" s="82" t="s">
        <v>14</v>
      </c>
      <c r="D692" s="249">
        <v>1000</v>
      </c>
      <c r="E692" s="82">
        <v>1.25</v>
      </c>
      <c r="F692" s="249">
        <v>10</v>
      </c>
      <c r="G692" s="82">
        <v>70</v>
      </c>
      <c r="H692" s="82">
        <v>10</v>
      </c>
    </row>
    <row r="693" spans="2:8" x14ac:dyDescent="0.25">
      <c r="B693" s="317"/>
      <c r="C693" s="82" t="s">
        <v>16</v>
      </c>
      <c r="D693" s="249">
        <v>19</v>
      </c>
      <c r="E693" s="82">
        <v>1.25</v>
      </c>
      <c r="F693" s="249">
        <v>0.19</v>
      </c>
      <c r="G693" s="82">
        <v>70</v>
      </c>
      <c r="H693" s="82">
        <v>10</v>
      </c>
    </row>
    <row r="694" spans="2:8" x14ac:dyDescent="0.25">
      <c r="B694" s="317"/>
      <c r="C694" s="82" t="s">
        <v>21</v>
      </c>
      <c r="D694" s="249">
        <v>280</v>
      </c>
      <c r="E694" s="82">
        <v>1.25</v>
      </c>
      <c r="F694" s="249">
        <v>2.8000000000000003</v>
      </c>
      <c r="G694" s="82">
        <v>70</v>
      </c>
      <c r="H694" s="82">
        <v>10</v>
      </c>
    </row>
    <row r="695" spans="2:8" x14ac:dyDescent="0.25">
      <c r="B695" s="317"/>
      <c r="C695" s="82" t="s">
        <v>29</v>
      </c>
      <c r="D695" s="249">
        <v>1674</v>
      </c>
      <c r="E695" s="82">
        <v>1.25</v>
      </c>
      <c r="F695" s="249">
        <v>16.740000000000002</v>
      </c>
      <c r="G695" s="82">
        <v>70</v>
      </c>
      <c r="H695" s="82">
        <v>10</v>
      </c>
    </row>
    <row r="696" spans="2:8" x14ac:dyDescent="0.25">
      <c r="B696" s="317"/>
      <c r="C696" s="82" t="s">
        <v>32</v>
      </c>
      <c r="D696" s="249">
        <v>95</v>
      </c>
      <c r="E696" s="82">
        <v>1.25</v>
      </c>
      <c r="F696" s="249">
        <v>0.95000000000000007</v>
      </c>
      <c r="G696" s="82">
        <v>70</v>
      </c>
      <c r="H696" s="82">
        <v>10</v>
      </c>
    </row>
    <row r="697" spans="2:8" x14ac:dyDescent="0.25">
      <c r="B697" s="317"/>
      <c r="C697" s="82" t="s">
        <v>34</v>
      </c>
      <c r="D697" s="249">
        <v>23</v>
      </c>
      <c r="E697" s="82">
        <v>1.25</v>
      </c>
      <c r="F697" s="249">
        <v>0.23</v>
      </c>
      <c r="G697" s="82">
        <v>70</v>
      </c>
      <c r="H697" s="82">
        <v>10</v>
      </c>
    </row>
    <row r="698" spans="2:8" x14ac:dyDescent="0.25">
      <c r="B698" s="317"/>
      <c r="C698" s="82" t="s">
        <v>37</v>
      </c>
      <c r="D698" s="249">
        <v>450</v>
      </c>
      <c r="E698" s="82">
        <v>1.25</v>
      </c>
      <c r="F698" s="249">
        <v>4.5</v>
      </c>
      <c r="G698" s="82">
        <v>70</v>
      </c>
      <c r="H698" s="82">
        <v>10</v>
      </c>
    </row>
    <row r="699" spans="2:8" x14ac:dyDescent="0.25">
      <c r="B699" s="317"/>
      <c r="C699" s="82" t="s">
        <v>38</v>
      </c>
      <c r="D699" s="249">
        <v>21000</v>
      </c>
      <c r="E699" s="82">
        <v>1.25</v>
      </c>
      <c r="F699" s="249">
        <v>210</v>
      </c>
      <c r="G699" s="82">
        <v>70</v>
      </c>
      <c r="H699" s="82">
        <v>10</v>
      </c>
    </row>
    <row r="700" spans="2:8" x14ac:dyDescent="0.25">
      <c r="B700" s="317"/>
      <c r="C700" s="82" t="s">
        <v>39</v>
      </c>
      <c r="D700" s="249">
        <v>1800</v>
      </c>
      <c r="E700" s="82">
        <v>1.25</v>
      </c>
      <c r="F700" s="249">
        <v>18</v>
      </c>
      <c r="G700" s="82">
        <v>70</v>
      </c>
      <c r="H700" s="82">
        <v>10</v>
      </c>
    </row>
    <row r="701" spans="2:8" x14ac:dyDescent="0.25">
      <c r="B701" s="317"/>
      <c r="C701" s="82" t="s">
        <v>48</v>
      </c>
      <c r="D701" s="249">
        <v>126</v>
      </c>
      <c r="E701" s="82">
        <v>1.25</v>
      </c>
      <c r="F701" s="249">
        <v>1.26</v>
      </c>
      <c r="G701" s="82">
        <v>70</v>
      </c>
      <c r="H701" s="82">
        <v>10</v>
      </c>
    </row>
    <row r="702" spans="2:8" x14ac:dyDescent="0.25">
      <c r="B702" s="317"/>
      <c r="C702" s="211" t="s">
        <v>404</v>
      </c>
      <c r="D702" s="213">
        <v>81525</v>
      </c>
      <c r="E702" s="234"/>
      <c r="F702" s="213">
        <v>2987.85</v>
      </c>
      <c r="G702" s="260"/>
      <c r="H702" s="260"/>
    </row>
    <row r="703" spans="2:8" ht="15.75" x14ac:dyDescent="0.25">
      <c r="D703" s="235"/>
      <c r="E703" s="216"/>
      <c r="F703" s="235"/>
    </row>
    <row r="705" spans="1:12" s="246" customFormat="1" ht="15.75" x14ac:dyDescent="0.25">
      <c r="A705" s="217" t="s">
        <v>447</v>
      </c>
      <c r="C705" s="250"/>
      <c r="D705" s="250"/>
      <c r="E705" s="250"/>
      <c r="F705" s="250"/>
      <c r="G705" s="250"/>
      <c r="H705" s="250"/>
    </row>
    <row r="707" spans="1:12" s="246" customFormat="1" ht="63" x14ac:dyDescent="0.25">
      <c r="A707" s="280" t="s">
        <v>355</v>
      </c>
      <c r="B707" s="280" t="s">
        <v>353</v>
      </c>
      <c r="C707" s="280" t="s">
        <v>405</v>
      </c>
      <c r="D707" s="280" t="s">
        <v>406</v>
      </c>
      <c r="E707" s="280" t="s">
        <v>357</v>
      </c>
      <c r="F707" s="280" t="s">
        <v>407</v>
      </c>
      <c r="G707" s="280" t="s">
        <v>408</v>
      </c>
      <c r="H707" s="280" t="s">
        <v>409</v>
      </c>
      <c r="I707" s="280" t="s">
        <v>410</v>
      </c>
      <c r="J707" s="280" t="s">
        <v>360</v>
      </c>
      <c r="L707" s="215"/>
    </row>
    <row r="708" spans="1:12" ht="15" customHeight="1" x14ac:dyDescent="0.25">
      <c r="A708" s="318" t="s">
        <v>411</v>
      </c>
      <c r="B708" s="82" t="s">
        <v>0</v>
      </c>
      <c r="C708" s="207">
        <v>1</v>
      </c>
      <c r="D708" s="207">
        <v>1</v>
      </c>
      <c r="E708" s="82">
        <v>0.95</v>
      </c>
      <c r="F708" s="207">
        <v>0</v>
      </c>
      <c r="G708" s="207">
        <v>1</v>
      </c>
      <c r="H708" s="82">
        <v>70</v>
      </c>
      <c r="I708" s="82">
        <v>90</v>
      </c>
      <c r="J708" s="82">
        <v>10</v>
      </c>
    </row>
    <row r="709" spans="1:12" x14ac:dyDescent="0.25">
      <c r="A709" s="319"/>
      <c r="B709" s="82" t="s">
        <v>3</v>
      </c>
      <c r="C709" s="207">
        <v>123</v>
      </c>
      <c r="D709" s="207">
        <v>60</v>
      </c>
      <c r="E709" s="82">
        <v>0.95</v>
      </c>
      <c r="F709" s="207">
        <v>63</v>
      </c>
      <c r="G709" s="207">
        <v>60</v>
      </c>
      <c r="H709" s="82">
        <v>70</v>
      </c>
      <c r="I709" s="82">
        <v>90</v>
      </c>
      <c r="J709" s="82">
        <v>10</v>
      </c>
    </row>
    <row r="710" spans="1:12" x14ac:dyDescent="0.25">
      <c r="A710" s="319"/>
      <c r="B710" s="82" t="s">
        <v>11</v>
      </c>
      <c r="C710" s="207">
        <v>12</v>
      </c>
      <c r="D710" s="207">
        <v>6</v>
      </c>
      <c r="E710" s="82">
        <v>0.95</v>
      </c>
      <c r="F710" s="207">
        <v>6</v>
      </c>
      <c r="G710" s="207">
        <v>6</v>
      </c>
      <c r="H710" s="82">
        <v>70</v>
      </c>
      <c r="I710" s="82">
        <v>90</v>
      </c>
      <c r="J710" s="82">
        <v>10</v>
      </c>
    </row>
    <row r="711" spans="1:12" ht="30" x14ac:dyDescent="0.25">
      <c r="A711" s="319"/>
      <c r="B711" s="82" t="s">
        <v>12</v>
      </c>
      <c r="C711" s="207">
        <v>3</v>
      </c>
      <c r="D711" s="207">
        <v>2.5</v>
      </c>
      <c r="E711" s="82">
        <v>0.95</v>
      </c>
      <c r="F711" s="207">
        <v>0.5</v>
      </c>
      <c r="G711" s="207">
        <v>2.5</v>
      </c>
      <c r="H711" s="82">
        <v>70</v>
      </c>
      <c r="I711" s="82">
        <v>90</v>
      </c>
      <c r="J711" s="82">
        <v>10</v>
      </c>
    </row>
    <row r="712" spans="1:12" x14ac:dyDescent="0.25">
      <c r="A712" s="319"/>
      <c r="B712" s="82" t="s">
        <v>16</v>
      </c>
      <c r="C712" s="207">
        <v>0.5</v>
      </c>
      <c r="D712" s="207">
        <v>0.5</v>
      </c>
      <c r="E712" s="82">
        <v>0.95</v>
      </c>
      <c r="F712" s="207">
        <v>0</v>
      </c>
      <c r="G712" s="207">
        <v>0.5</v>
      </c>
      <c r="H712" s="82">
        <v>70</v>
      </c>
      <c r="I712" s="82">
        <v>90</v>
      </c>
      <c r="J712" s="82">
        <v>10</v>
      </c>
    </row>
    <row r="713" spans="1:12" x14ac:dyDescent="0.25">
      <c r="A713" s="319"/>
      <c r="B713" s="82" t="s">
        <v>20</v>
      </c>
      <c r="C713" s="207">
        <v>13</v>
      </c>
      <c r="D713" s="207">
        <v>4</v>
      </c>
      <c r="E713" s="82">
        <v>0.95</v>
      </c>
      <c r="F713" s="207">
        <v>9</v>
      </c>
      <c r="G713" s="207">
        <v>4</v>
      </c>
      <c r="H713" s="82">
        <v>70</v>
      </c>
      <c r="I713" s="82">
        <v>90</v>
      </c>
      <c r="J713" s="82">
        <v>10</v>
      </c>
    </row>
    <row r="714" spans="1:12" x14ac:dyDescent="0.25">
      <c r="A714" s="319"/>
      <c r="B714" s="82" t="s">
        <v>21</v>
      </c>
      <c r="C714" s="207">
        <v>2.5</v>
      </c>
      <c r="D714" s="207">
        <v>1.3</v>
      </c>
      <c r="E714" s="82">
        <v>0.95</v>
      </c>
      <c r="F714" s="207">
        <v>1.2</v>
      </c>
      <c r="G714" s="207">
        <v>1.3</v>
      </c>
      <c r="H714" s="82">
        <v>70</v>
      </c>
      <c r="I714" s="82">
        <v>90</v>
      </c>
      <c r="J714" s="82">
        <v>10</v>
      </c>
    </row>
    <row r="715" spans="1:12" x14ac:dyDescent="0.25">
      <c r="A715" s="319"/>
      <c r="B715" s="82" t="s">
        <v>23</v>
      </c>
      <c r="C715" s="207">
        <v>318</v>
      </c>
      <c r="D715" s="207">
        <v>190</v>
      </c>
      <c r="E715" s="82">
        <v>0.95</v>
      </c>
      <c r="F715" s="207">
        <v>128</v>
      </c>
      <c r="G715" s="207">
        <v>190</v>
      </c>
      <c r="H715" s="82">
        <v>70</v>
      </c>
      <c r="I715" s="82">
        <v>90</v>
      </c>
      <c r="J715" s="82">
        <v>10</v>
      </c>
    </row>
    <row r="716" spans="1:12" x14ac:dyDescent="0.25">
      <c r="A716" s="319"/>
      <c r="B716" s="82" t="s">
        <v>25</v>
      </c>
      <c r="C716" s="207">
        <v>1</v>
      </c>
      <c r="D716" s="207">
        <v>1</v>
      </c>
      <c r="E716" s="82">
        <v>0.95</v>
      </c>
      <c r="F716" s="207">
        <v>0</v>
      </c>
      <c r="G716" s="207">
        <v>1</v>
      </c>
      <c r="H716" s="82">
        <v>70</v>
      </c>
      <c r="I716" s="82">
        <v>90</v>
      </c>
      <c r="J716" s="82">
        <v>10</v>
      </c>
    </row>
    <row r="717" spans="1:12" x14ac:dyDescent="0.25">
      <c r="A717" s="319"/>
      <c r="B717" s="82" t="s">
        <v>26</v>
      </c>
      <c r="C717" s="207">
        <v>170</v>
      </c>
      <c r="D717" s="207">
        <v>58</v>
      </c>
      <c r="E717" s="82">
        <v>0.95</v>
      </c>
      <c r="F717" s="207">
        <v>112</v>
      </c>
      <c r="G717" s="207">
        <v>58</v>
      </c>
      <c r="H717" s="82">
        <v>70</v>
      </c>
      <c r="I717" s="82">
        <v>90</v>
      </c>
      <c r="J717" s="82">
        <v>10</v>
      </c>
    </row>
    <row r="718" spans="1:12" x14ac:dyDescent="0.25">
      <c r="A718" s="319"/>
      <c r="B718" s="82" t="s">
        <v>32</v>
      </c>
      <c r="C718" s="207">
        <v>11.5</v>
      </c>
      <c r="D718" s="207">
        <v>4</v>
      </c>
      <c r="E718" s="82">
        <v>0.95</v>
      </c>
      <c r="F718" s="207">
        <v>7.5</v>
      </c>
      <c r="G718" s="207">
        <v>4</v>
      </c>
      <c r="H718" s="82">
        <v>70</v>
      </c>
      <c r="I718" s="82">
        <v>90</v>
      </c>
      <c r="J718" s="82">
        <v>10</v>
      </c>
    </row>
    <row r="719" spans="1:12" x14ac:dyDescent="0.25">
      <c r="A719" s="319"/>
      <c r="B719" s="82" t="s">
        <v>33</v>
      </c>
      <c r="C719" s="207">
        <v>2</v>
      </c>
      <c r="D719" s="207">
        <v>2</v>
      </c>
      <c r="E719" s="82">
        <v>0.95</v>
      </c>
      <c r="F719" s="207">
        <v>0</v>
      </c>
      <c r="G719" s="207">
        <v>2</v>
      </c>
      <c r="H719" s="82">
        <v>70</v>
      </c>
      <c r="I719" s="82">
        <v>90</v>
      </c>
      <c r="J719" s="82">
        <v>10</v>
      </c>
    </row>
    <row r="720" spans="1:12" ht="30" x14ac:dyDescent="0.25">
      <c r="A720" s="319"/>
      <c r="B720" s="82" t="s">
        <v>35</v>
      </c>
      <c r="C720" s="207">
        <v>2</v>
      </c>
      <c r="D720" s="207">
        <v>1</v>
      </c>
      <c r="E720" s="82">
        <v>0.95</v>
      </c>
      <c r="F720" s="207">
        <v>1</v>
      </c>
      <c r="G720" s="207">
        <v>1</v>
      </c>
      <c r="H720" s="82">
        <v>70</v>
      </c>
      <c r="I720" s="82">
        <v>90</v>
      </c>
      <c r="J720" s="82">
        <v>10</v>
      </c>
    </row>
    <row r="721" spans="1:10" ht="30" x14ac:dyDescent="0.25">
      <c r="A721" s="319"/>
      <c r="B721" s="82" t="s">
        <v>36</v>
      </c>
      <c r="C721" s="207">
        <v>2</v>
      </c>
      <c r="D721" s="207">
        <v>0</v>
      </c>
      <c r="E721" s="82">
        <v>0.95</v>
      </c>
      <c r="F721" s="207">
        <v>2</v>
      </c>
      <c r="G721" s="207">
        <v>0</v>
      </c>
      <c r="H721" s="82">
        <v>70</v>
      </c>
      <c r="I721" s="82">
        <v>90</v>
      </c>
      <c r="J721" s="82">
        <v>10</v>
      </c>
    </row>
    <row r="722" spans="1:10" ht="30" x14ac:dyDescent="0.25">
      <c r="A722" s="319"/>
      <c r="B722" s="82" t="s">
        <v>41</v>
      </c>
      <c r="C722" s="207">
        <v>4</v>
      </c>
      <c r="D722" s="207">
        <v>2</v>
      </c>
      <c r="E722" s="82">
        <v>0.95</v>
      </c>
      <c r="F722" s="207">
        <v>2</v>
      </c>
      <c r="G722" s="207">
        <v>2</v>
      </c>
      <c r="H722" s="82">
        <v>70</v>
      </c>
      <c r="I722" s="82">
        <v>90</v>
      </c>
      <c r="J722" s="82">
        <v>10</v>
      </c>
    </row>
    <row r="723" spans="1:10" x14ac:dyDescent="0.25">
      <c r="A723" s="319"/>
      <c r="B723" s="82" t="s">
        <v>44</v>
      </c>
      <c r="C723" s="207">
        <v>4</v>
      </c>
      <c r="D723" s="207">
        <v>2</v>
      </c>
      <c r="E723" s="82">
        <v>0.95</v>
      </c>
      <c r="F723" s="207">
        <v>2</v>
      </c>
      <c r="G723" s="207">
        <v>2</v>
      </c>
      <c r="H723" s="82">
        <v>70</v>
      </c>
      <c r="I723" s="82">
        <v>90</v>
      </c>
      <c r="J723" s="82">
        <v>10</v>
      </c>
    </row>
    <row r="724" spans="1:10" x14ac:dyDescent="0.25">
      <c r="A724" s="319"/>
      <c r="B724" s="82" t="s">
        <v>45</v>
      </c>
      <c r="C724" s="207">
        <v>2</v>
      </c>
      <c r="D724" s="207">
        <v>1</v>
      </c>
      <c r="E724" s="82">
        <v>0.95</v>
      </c>
      <c r="F724" s="207">
        <v>1</v>
      </c>
      <c r="G724" s="207">
        <v>1</v>
      </c>
      <c r="H724" s="82">
        <v>70</v>
      </c>
      <c r="I724" s="82">
        <v>90</v>
      </c>
      <c r="J724" s="82">
        <v>10</v>
      </c>
    </row>
    <row r="725" spans="1:10" x14ac:dyDescent="0.25">
      <c r="A725" s="319"/>
      <c r="B725" s="82" t="s">
        <v>46</v>
      </c>
      <c r="C725" s="207">
        <v>2.5</v>
      </c>
      <c r="D725" s="207">
        <v>0.8</v>
      </c>
      <c r="E725" s="82">
        <v>0.95</v>
      </c>
      <c r="F725" s="207">
        <v>1.7</v>
      </c>
      <c r="G725" s="207">
        <v>0.8</v>
      </c>
      <c r="H725" s="82">
        <v>70</v>
      </c>
      <c r="I725" s="82">
        <v>90</v>
      </c>
      <c r="J725" s="82">
        <v>10</v>
      </c>
    </row>
    <row r="726" spans="1:10" x14ac:dyDescent="0.25">
      <c r="A726" s="319"/>
      <c r="B726" s="82" t="s">
        <v>47</v>
      </c>
      <c r="C726" s="207">
        <v>1</v>
      </c>
      <c r="D726" s="207">
        <v>1</v>
      </c>
      <c r="E726" s="82">
        <v>0.95</v>
      </c>
      <c r="F726" s="207">
        <v>0</v>
      </c>
      <c r="G726" s="207">
        <v>1</v>
      </c>
      <c r="H726" s="82">
        <v>70</v>
      </c>
      <c r="I726" s="82">
        <v>90</v>
      </c>
      <c r="J726" s="82">
        <v>10</v>
      </c>
    </row>
    <row r="727" spans="1:10" x14ac:dyDescent="0.25">
      <c r="A727" s="319"/>
      <c r="B727" s="82" t="s">
        <v>48</v>
      </c>
      <c r="C727" s="207">
        <v>4</v>
      </c>
      <c r="D727" s="207">
        <v>1</v>
      </c>
      <c r="E727" s="82">
        <v>0.95</v>
      </c>
      <c r="F727" s="207">
        <v>3</v>
      </c>
      <c r="G727" s="207">
        <v>1</v>
      </c>
      <c r="H727" s="82">
        <v>70</v>
      </c>
      <c r="I727" s="82">
        <v>90</v>
      </c>
      <c r="J727" s="82">
        <v>10</v>
      </c>
    </row>
    <row r="728" spans="1:10" x14ac:dyDescent="0.25">
      <c r="A728" s="319"/>
      <c r="B728" s="82" t="s">
        <v>49</v>
      </c>
      <c r="C728" s="207">
        <v>0.5</v>
      </c>
      <c r="D728" s="207">
        <v>0.5</v>
      </c>
      <c r="E728" s="82">
        <v>0.95</v>
      </c>
      <c r="F728" s="207">
        <v>0</v>
      </c>
      <c r="G728" s="207">
        <v>0.5</v>
      </c>
      <c r="H728" s="82">
        <v>70</v>
      </c>
      <c r="I728" s="82">
        <v>90</v>
      </c>
      <c r="J728" s="82">
        <v>10</v>
      </c>
    </row>
    <row r="729" spans="1:10" ht="30" x14ac:dyDescent="0.25">
      <c r="A729" s="320"/>
      <c r="B729" s="211" t="s">
        <v>412</v>
      </c>
      <c r="C729" s="211">
        <v>679.5</v>
      </c>
      <c r="D729" s="213">
        <v>339.6</v>
      </c>
      <c r="E729" s="213"/>
      <c r="F729" s="213">
        <v>340</v>
      </c>
      <c r="G729" s="213">
        <v>340</v>
      </c>
      <c r="H729" s="212"/>
      <c r="I729" s="212"/>
      <c r="J729" s="212"/>
    </row>
  </sheetData>
  <mergeCells count="39">
    <mergeCell ref="B668:B680"/>
    <mergeCell ref="B686:B702"/>
    <mergeCell ref="A708:A729"/>
    <mergeCell ref="B510:B541"/>
    <mergeCell ref="B547:B571"/>
    <mergeCell ref="B577:B609"/>
    <mergeCell ref="B615:B633"/>
    <mergeCell ref="B639:B647"/>
    <mergeCell ref="B653:B662"/>
    <mergeCell ref="B488:B504"/>
    <mergeCell ref="B288:B299"/>
    <mergeCell ref="B304:B331"/>
    <mergeCell ref="B336:B363"/>
    <mergeCell ref="B368:B383"/>
    <mergeCell ref="B389:B398"/>
    <mergeCell ref="B404:B410"/>
    <mergeCell ref="B416:B418"/>
    <mergeCell ref="B424:B460"/>
    <mergeCell ref="B466:B468"/>
    <mergeCell ref="B474:B475"/>
    <mergeCell ref="B481:B482"/>
    <mergeCell ref="B265:B282"/>
    <mergeCell ref="B94:B97"/>
    <mergeCell ref="B103:B107"/>
    <mergeCell ref="B113:B128"/>
    <mergeCell ref="B134:B139"/>
    <mergeCell ref="B145:B166"/>
    <mergeCell ref="B172:B181"/>
    <mergeCell ref="B187:B196"/>
    <mergeCell ref="B202:B209"/>
    <mergeCell ref="B215:B229"/>
    <mergeCell ref="B235:B248"/>
    <mergeCell ref="B254:B259"/>
    <mergeCell ref="B81:B88"/>
    <mergeCell ref="B2:I2"/>
    <mergeCell ref="B7:B27"/>
    <mergeCell ref="B33:B46"/>
    <mergeCell ref="B52:B59"/>
    <mergeCell ref="B65:B75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r:id="rId1"/>
  <rowBreaks count="10" manualBreakCount="10">
    <brk id="76" max="9" man="1"/>
    <brk id="140" max="9" man="1"/>
    <brk id="210" max="9" man="1"/>
    <brk id="284" max="9" man="1"/>
    <brk id="363" max="9" man="1"/>
    <brk id="419" max="9" man="1"/>
    <brk id="483" max="9" man="1"/>
    <brk id="542" max="9" man="1"/>
    <brk id="610" max="9" man="1"/>
    <brk id="682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N18"/>
  <sheetViews>
    <sheetView view="pageBreakPreview" zoomScale="70" zoomScaleNormal="70" zoomScaleSheetLayoutView="70" workbookViewId="0">
      <selection activeCell="A2" sqref="A2:N2"/>
    </sheetView>
  </sheetViews>
  <sheetFormatPr defaultRowHeight="20.100000000000001" customHeight="1" x14ac:dyDescent="0.25"/>
  <cols>
    <col min="1" max="1" width="9.7109375" style="62" bestFit="1" customWidth="1"/>
    <col min="2" max="2" width="61.28515625" style="62" customWidth="1"/>
    <col min="3" max="14" width="14.7109375" style="62" customWidth="1"/>
    <col min="15" max="15" width="13.85546875" style="62" bestFit="1" customWidth="1"/>
    <col min="16" max="16384" width="9.140625" style="62"/>
  </cols>
  <sheetData>
    <row r="1" spans="1:14" ht="20.100000000000001" customHeight="1" x14ac:dyDescent="0.25">
      <c r="F1" s="62">
        <v>1.6477987999999999</v>
      </c>
      <c r="H1" s="62">
        <v>1.712798</v>
      </c>
    </row>
    <row r="2" spans="1:14" ht="20.100000000000001" customHeight="1" x14ac:dyDescent="0.25">
      <c r="A2" s="304" t="s">
        <v>332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</row>
    <row r="3" spans="1:14" ht="20.100000000000001" customHeight="1" x14ac:dyDescent="0.25">
      <c r="A3" s="182"/>
      <c r="B3" s="182"/>
      <c r="C3" s="182"/>
      <c r="D3" s="182"/>
    </row>
    <row r="4" spans="1:14" ht="20.100000000000001" customHeight="1" x14ac:dyDescent="0.25">
      <c r="A4" s="302" t="s">
        <v>65</v>
      </c>
      <c r="B4" s="310" t="s">
        <v>225</v>
      </c>
      <c r="C4" s="323" t="s">
        <v>264</v>
      </c>
      <c r="D4" s="324"/>
      <c r="E4" s="324"/>
      <c r="F4" s="324"/>
      <c r="G4" s="324"/>
      <c r="H4" s="324"/>
      <c r="I4" s="324"/>
      <c r="J4" s="324"/>
      <c r="K4" s="324"/>
      <c r="L4" s="325"/>
      <c r="M4" s="303" t="s">
        <v>333</v>
      </c>
      <c r="N4" s="303" t="s">
        <v>334</v>
      </c>
    </row>
    <row r="5" spans="1:14" ht="30" x14ac:dyDescent="0.25">
      <c r="A5" s="302"/>
      <c r="B5" s="311"/>
      <c r="C5" s="187" t="s">
        <v>216</v>
      </c>
      <c r="D5" s="187" t="s">
        <v>217</v>
      </c>
      <c r="E5" s="187" t="s">
        <v>214</v>
      </c>
      <c r="F5" s="187" t="s">
        <v>215</v>
      </c>
      <c r="G5" s="187" t="s">
        <v>218</v>
      </c>
      <c r="H5" s="187" t="s">
        <v>219</v>
      </c>
      <c r="I5" s="187" t="s">
        <v>220</v>
      </c>
      <c r="J5" s="187" t="s">
        <v>221</v>
      </c>
      <c r="K5" s="187" t="s">
        <v>222</v>
      </c>
      <c r="L5" s="187" t="s">
        <v>223</v>
      </c>
      <c r="M5" s="302"/>
      <c r="N5" s="302"/>
    </row>
    <row r="6" spans="1:14" ht="29.25" customHeight="1" x14ac:dyDescent="0.25">
      <c r="A6" s="80">
        <v>1</v>
      </c>
      <c r="B6" s="84" t="s">
        <v>240</v>
      </c>
      <c r="C6" s="74" t="s">
        <v>151</v>
      </c>
      <c r="D6" s="74" t="s">
        <v>151</v>
      </c>
      <c r="E6" s="74"/>
      <c r="F6" s="74" t="s">
        <v>151</v>
      </c>
      <c r="G6" s="74"/>
      <c r="H6" s="74" t="s">
        <v>151</v>
      </c>
      <c r="I6" s="74"/>
      <c r="J6" s="74" t="s">
        <v>151</v>
      </c>
      <c r="K6" s="74"/>
      <c r="L6" s="74" t="s">
        <v>151</v>
      </c>
      <c r="M6" s="74" t="s">
        <v>151</v>
      </c>
      <c r="N6" s="74" t="s">
        <v>151</v>
      </c>
    </row>
    <row r="7" spans="1:14" ht="29.25" customHeight="1" x14ac:dyDescent="0.25">
      <c r="A7" s="80">
        <v>2</v>
      </c>
      <c r="B7" s="84" t="s">
        <v>243</v>
      </c>
      <c r="C7" s="188">
        <f>Enviado_atual_ANA!$I$8</f>
        <v>3226.9449999999997</v>
      </c>
      <c r="D7" s="188">
        <f>'Resumo 2040'!B6</f>
        <v>3923.4548694462228</v>
      </c>
      <c r="E7" s="188">
        <f>Enviado_atual_ANA!$H$8</f>
        <v>16558.965000000004</v>
      </c>
      <c r="F7" s="188">
        <f>E7*$F$1</f>
        <v>27285.842656242006</v>
      </c>
      <c r="G7" s="188">
        <f>Enviado_atual_ANA!J8</f>
        <v>172.422</v>
      </c>
      <c r="H7" s="188">
        <f>G7*$H$1</f>
        <v>295.324056756</v>
      </c>
      <c r="I7" s="188">
        <f>J7</f>
        <v>80.22</v>
      </c>
      <c r="J7" s="188">
        <f>SUM(Pecuária!$E$5:$E$6)</f>
        <v>80.22</v>
      </c>
      <c r="K7" s="188">
        <f>'APÊNDICE_2 a 5_10_11'!K6</f>
        <v>181.54360791153212</v>
      </c>
      <c r="L7" s="189">
        <f>'APÊNDICE_2 a 5_10_11'!L6</f>
        <v>323.64589611703389</v>
      </c>
      <c r="M7" s="189">
        <f>C7+E7+G7+I7+K7</f>
        <v>20220.095607911535</v>
      </c>
      <c r="N7" s="189">
        <f t="shared" ref="M7:N14" si="0">D7+F7+H7+J7+L7</f>
        <v>31908.487478561263</v>
      </c>
    </row>
    <row r="8" spans="1:14" ht="29.25" customHeight="1" x14ac:dyDescent="0.25">
      <c r="A8" s="80">
        <v>3</v>
      </c>
      <c r="B8" s="84" t="s">
        <v>245</v>
      </c>
      <c r="C8" s="188">
        <f>Enviado_atual_ANA!$I$9</f>
        <v>1212.502</v>
      </c>
      <c r="D8" s="188">
        <f>'Resumo 2040'!B7</f>
        <v>1378.4082654770214</v>
      </c>
      <c r="E8" s="188">
        <f>Enviado_atual_ANA!$H$9</f>
        <v>97.051000000000002</v>
      </c>
      <c r="F8" s="188">
        <f t="shared" ref="F8:F14" si="1">E8*$F$1</f>
        <v>159.9205213388</v>
      </c>
      <c r="G8" s="188">
        <f>Enviado_atual_ANA!J9</f>
        <v>26.826000000000001</v>
      </c>
      <c r="H8" s="188">
        <f t="shared" ref="H8:H15" si="2">G8*$H$1</f>
        <v>45.947519148000005</v>
      </c>
      <c r="I8" s="188">
        <f t="shared" ref="I8:I15" si="3">J8</f>
        <v>65.28</v>
      </c>
      <c r="J8" s="188">
        <f>SUM(Pecuária!$E$7:$E$8)</f>
        <v>65.28</v>
      </c>
      <c r="K8" s="188">
        <f>'APÊNDICE_2 a 5_10_11'!K7</f>
        <v>1033.9542646960097</v>
      </c>
      <c r="L8" s="189">
        <f>'APÊNDICE_2 a 5_10_11'!L7</f>
        <v>2210.0085892067891</v>
      </c>
      <c r="M8" s="189">
        <f t="shared" si="0"/>
        <v>2435.6132646960095</v>
      </c>
      <c r="N8" s="189">
        <f t="shared" si="0"/>
        <v>3859.5648951706107</v>
      </c>
    </row>
    <row r="9" spans="1:14" ht="29.25" customHeight="1" x14ac:dyDescent="0.25">
      <c r="A9" s="80">
        <v>4</v>
      </c>
      <c r="B9" s="90" t="s">
        <v>247</v>
      </c>
      <c r="C9" s="188">
        <f>Enviado_atual_ANA!$I$10</f>
        <v>452.22200000000009</v>
      </c>
      <c r="D9" s="188">
        <f>'Resumo 2040'!B8</f>
        <v>539.24260207180009</v>
      </c>
      <c r="E9" s="188">
        <f>Enviado_atual_ANA!$H$10</f>
        <v>20</v>
      </c>
      <c r="F9" s="188">
        <f t="shared" si="1"/>
        <v>32.955976</v>
      </c>
      <c r="G9" s="188">
        <f>Enviado_atual_ANA!J10</f>
        <v>78.128</v>
      </c>
      <c r="H9" s="188">
        <f t="shared" si="2"/>
        <v>133.817482144</v>
      </c>
      <c r="I9" s="188">
        <f t="shared" si="3"/>
        <v>59.88</v>
      </c>
      <c r="J9" s="188">
        <f>SUM(Pecuária!$E$9:$E$10)</f>
        <v>59.88</v>
      </c>
      <c r="K9" s="188">
        <f>'APÊNDICE_2 a 5_10_11'!K8</f>
        <v>29.622745138015553</v>
      </c>
      <c r="L9" s="189">
        <f>'APÊNDICE_2 a 5_10_11'!L8</f>
        <v>70.896166280290771</v>
      </c>
      <c r="M9" s="189">
        <f t="shared" si="0"/>
        <v>639.85274513801573</v>
      </c>
      <c r="N9" s="189">
        <f t="shared" si="0"/>
        <v>836.79222649609085</v>
      </c>
    </row>
    <row r="10" spans="1:14" ht="29.25" customHeight="1" x14ac:dyDescent="0.25">
      <c r="A10" s="80">
        <v>5</v>
      </c>
      <c r="B10" s="84" t="s">
        <v>249</v>
      </c>
      <c r="C10" s="188">
        <f>Enviado_atual_ANA!$I$11</f>
        <v>941.11200000000008</v>
      </c>
      <c r="D10" s="188">
        <f>'Resumo 2040'!B9</f>
        <v>1496.2792853108613</v>
      </c>
      <c r="E10" s="188">
        <f>Enviado_atual_ANA!$H$11</f>
        <v>184.03700000000001</v>
      </c>
      <c r="F10" s="188">
        <f t="shared" si="1"/>
        <v>303.2559477556</v>
      </c>
      <c r="G10" s="188">
        <f>Enviado_atual_ANA!J11</f>
        <v>29.501000000000005</v>
      </c>
      <c r="H10" s="188">
        <f t="shared" si="2"/>
        <v>50.529253798000006</v>
      </c>
      <c r="I10" s="188">
        <f t="shared" si="3"/>
        <v>98.29</v>
      </c>
      <c r="J10" s="188">
        <f>SUM(Pecuária!$E$11:$E$13)</f>
        <v>98.29</v>
      </c>
      <c r="K10" s="188">
        <f>'APÊNDICE_2 a 5_10_11'!K9</f>
        <v>9616.5068999787818</v>
      </c>
      <c r="L10" s="189">
        <f>'APÊNDICE_2 a 5_10_11'!L9</f>
        <v>15959.25146444956</v>
      </c>
      <c r="M10" s="189">
        <f t="shared" si="0"/>
        <v>10869.446899978782</v>
      </c>
      <c r="N10" s="189">
        <f t="shared" si="0"/>
        <v>17907.605951314021</v>
      </c>
    </row>
    <row r="11" spans="1:14" ht="29.25" customHeight="1" x14ac:dyDescent="0.25">
      <c r="A11" s="80">
        <v>6</v>
      </c>
      <c r="B11" s="84" t="s">
        <v>251</v>
      </c>
      <c r="C11" s="188">
        <f>Enviado_atual_ANA!$I$12</f>
        <v>6.944</v>
      </c>
      <c r="D11" s="189">
        <f>'Resumo 2040'!B10</f>
        <v>6.612214462217179</v>
      </c>
      <c r="E11" s="188">
        <f>Enviado_atual_ANA!$H$12</f>
        <v>57.480000000000004</v>
      </c>
      <c r="F11" s="188">
        <f t="shared" si="1"/>
        <v>94.715475024</v>
      </c>
      <c r="G11" s="188">
        <f>Enviado_atual_ANA!J12</f>
        <v>0</v>
      </c>
      <c r="H11" s="188">
        <f t="shared" si="2"/>
        <v>0</v>
      </c>
      <c r="I11" s="188">
        <f t="shared" si="3"/>
        <v>19.059999999999999</v>
      </c>
      <c r="J11" s="188">
        <f>Pecuária!$E$14</f>
        <v>19.059999999999999</v>
      </c>
      <c r="K11" s="188">
        <f>'APÊNDICE_2 a 5_10_11'!K10</f>
        <v>48.959604626556832</v>
      </c>
      <c r="L11" s="189">
        <f>'APÊNDICE_2 a 5_10_11'!L10</f>
        <v>70.763549877664815</v>
      </c>
      <c r="M11" s="189">
        <f t="shared" si="0"/>
        <v>132.44360462655683</v>
      </c>
      <c r="N11" s="189">
        <f t="shared" si="0"/>
        <v>191.15123936388198</v>
      </c>
    </row>
    <row r="12" spans="1:14" ht="29.25" customHeight="1" x14ac:dyDescent="0.25">
      <c r="A12" s="80">
        <v>7</v>
      </c>
      <c r="B12" s="84" t="s">
        <v>253</v>
      </c>
      <c r="C12" s="188">
        <f>Enviado_atual_ANA!$I$13</f>
        <v>400.00099999999998</v>
      </c>
      <c r="D12" s="189">
        <f>'Resumo 2040'!B11</f>
        <v>397.51408142520847</v>
      </c>
      <c r="E12" s="188">
        <f>Enviado_atual_ANA!$H$13</f>
        <v>72.529000000000011</v>
      </c>
      <c r="F12" s="188">
        <f t="shared" si="1"/>
        <v>119.51319916520001</v>
      </c>
      <c r="G12" s="188">
        <f>Enviado_atual_ANA!J13</f>
        <v>0</v>
      </c>
      <c r="H12" s="188">
        <f t="shared" si="2"/>
        <v>0</v>
      </c>
      <c r="I12" s="188">
        <f t="shared" si="3"/>
        <v>54.88</v>
      </c>
      <c r="J12" s="188">
        <f>Pecuária!$E$15</f>
        <v>54.88</v>
      </c>
      <c r="K12" s="188">
        <f>'APÊNDICE_2 a 5_10_11'!K11</f>
        <v>602.44455663616452</v>
      </c>
      <c r="L12" s="189">
        <f>'APÊNDICE_2 a 5_10_11'!L11</f>
        <v>1000.5180537402109</v>
      </c>
      <c r="M12" s="189">
        <f t="shared" si="0"/>
        <v>1129.8545566361645</v>
      </c>
      <c r="N12" s="189">
        <f t="shared" si="0"/>
        <v>1572.4253343306195</v>
      </c>
    </row>
    <row r="13" spans="1:14" ht="29.25" customHeight="1" x14ac:dyDescent="0.25">
      <c r="A13" s="80">
        <v>8</v>
      </c>
      <c r="B13" s="84" t="s">
        <v>255</v>
      </c>
      <c r="C13" s="188">
        <f>Enviado_atual_ANA!$I$14</f>
        <v>1800.0000000000002</v>
      </c>
      <c r="D13" s="188">
        <f>'Resumo 2040'!B12</f>
        <v>1929.7190899256393</v>
      </c>
      <c r="E13" s="188">
        <f>Enviado_atual_ANA!$H$14</f>
        <v>1283.3330000000001</v>
      </c>
      <c r="F13" s="188">
        <f t="shared" si="1"/>
        <v>2114.6745774003998</v>
      </c>
      <c r="G13" s="188">
        <f>Enviado_atual_ANA!J14</f>
        <v>999.16700000000003</v>
      </c>
      <c r="H13" s="188">
        <f t="shared" si="2"/>
        <v>1711.3712392660002</v>
      </c>
      <c r="I13" s="188">
        <f t="shared" si="3"/>
        <v>206.39</v>
      </c>
      <c r="J13" s="188">
        <f>Pecuária!$E$16</f>
        <v>206.39</v>
      </c>
      <c r="K13" s="188">
        <f>'APÊNDICE_2 a 5_10_11'!K12</f>
        <v>2467.0956042302441</v>
      </c>
      <c r="L13" s="189">
        <f>'APÊNDICE_2 a 5_10_11'!L12</f>
        <v>4225.4598067499801</v>
      </c>
      <c r="M13" s="189">
        <f t="shared" si="0"/>
        <v>6755.9856042302445</v>
      </c>
      <c r="N13" s="189">
        <f t="shared" si="0"/>
        <v>10187.61471334202</v>
      </c>
    </row>
    <row r="14" spans="1:14" ht="29.25" customHeight="1" x14ac:dyDescent="0.25">
      <c r="A14" s="80">
        <v>9</v>
      </c>
      <c r="B14" s="90" t="s">
        <v>257</v>
      </c>
      <c r="C14" s="188">
        <f>Enviado_atual_ANA!$I$15</f>
        <v>1596.11</v>
      </c>
      <c r="D14" s="188">
        <f>'Resumo 2040'!B13</f>
        <v>2829.1287000731222</v>
      </c>
      <c r="E14" s="188">
        <f>Enviado_atual_ANA!$H$15</f>
        <v>13363.163000000004</v>
      </c>
      <c r="F14" s="188">
        <f t="shared" si="1"/>
        <v>22019.803955604406</v>
      </c>
      <c r="G14" s="188">
        <f>Enviado_atual_ANA!J15</f>
        <v>117.738</v>
      </c>
      <c r="H14" s="188">
        <f t="shared" si="2"/>
        <v>201.66141092399999</v>
      </c>
      <c r="I14" s="188">
        <f t="shared" si="3"/>
        <v>46.5</v>
      </c>
      <c r="J14" s="188">
        <f>SUM(Pecuária!$E$17:$E$18)</f>
        <v>46.5</v>
      </c>
      <c r="K14" s="188">
        <f>'APÊNDICE_2 a 5_10_11'!K13</f>
        <v>8085.3362035799883</v>
      </c>
      <c r="L14" s="189">
        <f>'APÊNDICE_2 a 5_10_11'!L13</f>
        <v>13985.40963298124</v>
      </c>
      <c r="M14" s="189">
        <f t="shared" si="0"/>
        <v>23208.847203579993</v>
      </c>
      <c r="N14" s="189">
        <f t="shared" si="0"/>
        <v>39082.503699582769</v>
      </c>
    </row>
    <row r="15" spans="1:14" ht="29.25" customHeight="1" x14ac:dyDescent="0.25">
      <c r="A15" s="80">
        <v>10</v>
      </c>
      <c r="B15" s="84" t="s">
        <v>259</v>
      </c>
      <c r="C15" s="188">
        <f>Enviado_atual_ANA!$I$16</f>
        <v>45150</v>
      </c>
      <c r="D15" s="188" t="s">
        <v>331</v>
      </c>
      <c r="E15" s="188" t="s">
        <v>489</v>
      </c>
      <c r="F15" s="188">
        <v>53684.01</v>
      </c>
      <c r="G15" s="188">
        <f>Enviado_atual_ANA!J16</f>
        <v>0.97222222222222221</v>
      </c>
      <c r="H15" s="188">
        <f t="shared" si="2"/>
        <v>1.6652202777777778</v>
      </c>
      <c r="I15" s="188">
        <f t="shared" si="3"/>
        <v>87.289999999999992</v>
      </c>
      <c r="J15" s="188">
        <f>Pecuária!$E$19</f>
        <v>87.289999999999992</v>
      </c>
      <c r="K15" s="188">
        <f>'APÊNDICE_2 a 5_10_11'!K14</f>
        <v>841.53569634149289</v>
      </c>
      <c r="L15" s="189">
        <f>'APÊNDICE_2 a 5_10_11'!L14</f>
        <v>4622.9791528727037</v>
      </c>
      <c r="M15" s="189">
        <v>85735.357918563706</v>
      </c>
      <c r="N15" s="189">
        <v>127545.94437315049</v>
      </c>
    </row>
    <row r="16" spans="1:14" ht="20.100000000000001" customHeight="1" x14ac:dyDescent="0.25">
      <c r="A16" s="183" t="s">
        <v>149</v>
      </c>
      <c r="B16" s="183"/>
      <c r="C16" s="98">
        <f>SUM(C6:C15)</f>
        <v>54785.836000000003</v>
      </c>
      <c r="D16" s="98">
        <v>81650.36</v>
      </c>
      <c r="E16" s="98">
        <v>71292.113555555567</v>
      </c>
      <c r="F16" s="98">
        <f>SUM(F6:F15)</f>
        <v>105814.69230853042</v>
      </c>
      <c r="G16" s="98">
        <f t="shared" ref="G16:L16" si="4">SUM(G6:G15)</f>
        <v>1424.7542222222221</v>
      </c>
      <c r="H16" s="98">
        <f t="shared" si="4"/>
        <v>2440.316182313778</v>
      </c>
      <c r="I16" s="98">
        <f t="shared" si="4"/>
        <v>717.79</v>
      </c>
      <c r="J16" s="98">
        <f t="shared" si="4"/>
        <v>717.79</v>
      </c>
      <c r="K16" s="98">
        <f>SUM(K6:K15)</f>
        <v>22906.999183138785</v>
      </c>
      <c r="L16" s="287">
        <f t="shared" si="4"/>
        <v>42468.932312275472</v>
      </c>
      <c r="M16" s="287">
        <f>SUM(M7:M15)</f>
        <v>151127.49740536101</v>
      </c>
      <c r="N16" s="287">
        <f>SUM(N7:N15)</f>
        <v>233092.08991131175</v>
      </c>
    </row>
    <row r="17" spans="1:14" ht="32.25" customHeight="1" x14ac:dyDescent="0.25">
      <c r="A17" s="312" t="s">
        <v>487</v>
      </c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</row>
    <row r="18" spans="1:14" ht="20.100000000000001" customHeight="1" x14ac:dyDescent="0.25">
      <c r="A18" s="322" t="s">
        <v>488</v>
      </c>
      <c r="B18" s="322"/>
      <c r="C18" s="322"/>
      <c r="D18" s="322"/>
      <c r="E18" s="322"/>
      <c r="F18" s="322"/>
      <c r="G18" s="322"/>
      <c r="H18" s="322"/>
      <c r="I18" s="322"/>
      <c r="J18" s="322"/>
      <c r="K18" s="322"/>
      <c r="L18" s="322"/>
    </row>
  </sheetData>
  <mergeCells count="8">
    <mergeCell ref="A18:L18"/>
    <mergeCell ref="M4:M5"/>
    <mergeCell ref="N4:N5"/>
    <mergeCell ref="A2:N2"/>
    <mergeCell ref="A4:A5"/>
    <mergeCell ref="B4:B5"/>
    <mergeCell ref="C4:L4"/>
    <mergeCell ref="A17:N17"/>
  </mergeCells>
  <printOptions horizontalCentered="1"/>
  <pageMargins left="0.11811023622047245" right="0.11811023622047245" top="0.74803149606299213" bottom="0.74803149606299213" header="0.31496062992125984" footer="0.31496062992125984"/>
  <pageSetup paperSize="8" scale="83" orientation="landscape" verticalDpi="598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U36"/>
  <sheetViews>
    <sheetView view="pageBreakPreview" zoomScale="70" zoomScaleNormal="100" zoomScaleSheetLayoutView="70" workbookViewId="0">
      <selection activeCell="H33" sqref="H33"/>
    </sheetView>
  </sheetViews>
  <sheetFormatPr defaultRowHeight="15" x14ac:dyDescent="0.25"/>
  <cols>
    <col min="1" max="1" width="12.5703125" style="66" customWidth="1"/>
    <col min="2" max="2" width="29.85546875" customWidth="1"/>
    <col min="3" max="3" width="25.42578125" customWidth="1"/>
    <col min="4" max="4" width="18.140625" customWidth="1"/>
    <col min="5" max="5" width="7.140625" customWidth="1"/>
    <col min="6" max="6" width="18.5703125" bestFit="1" customWidth="1"/>
    <col min="7" max="7" width="23.7109375" bestFit="1" customWidth="1"/>
    <col min="8" max="8" width="15.5703125" bestFit="1" customWidth="1"/>
    <col min="10" max="10" width="76.85546875" bestFit="1" customWidth="1"/>
    <col min="11" max="11" width="23.7109375" bestFit="1" customWidth="1"/>
    <col min="12" max="12" width="15.5703125" bestFit="1" customWidth="1"/>
  </cols>
  <sheetData>
    <row r="1" spans="1:12" ht="30.75" customHeight="1" x14ac:dyDescent="0.25">
      <c r="A1" s="327" t="s">
        <v>490</v>
      </c>
      <c r="B1" s="327"/>
      <c r="C1" s="327"/>
      <c r="D1" s="327"/>
      <c r="E1" s="327"/>
      <c r="F1" s="99"/>
      <c r="G1" s="282"/>
      <c r="H1" s="282"/>
      <c r="I1" s="282"/>
      <c r="J1" s="282"/>
      <c r="K1" s="282"/>
      <c r="L1" s="282"/>
    </row>
    <row r="2" spans="1:12" s="66" customFormat="1" ht="15.75" x14ac:dyDescent="0.25">
      <c r="B2" s="283"/>
      <c r="C2" s="283"/>
      <c r="D2" s="283"/>
      <c r="E2" s="282"/>
      <c r="F2" s="99"/>
      <c r="G2" s="282"/>
      <c r="H2" s="282"/>
      <c r="I2" s="282"/>
      <c r="J2" s="282"/>
      <c r="K2" s="282"/>
      <c r="L2" s="282"/>
    </row>
    <row r="3" spans="1:12" ht="30" customHeight="1" x14ac:dyDescent="0.25">
      <c r="B3" s="286" t="s">
        <v>451</v>
      </c>
      <c r="C3" s="286" t="s">
        <v>452</v>
      </c>
      <c r="D3" s="286" t="s">
        <v>453</v>
      </c>
    </row>
    <row r="4" spans="1:12" x14ac:dyDescent="0.25">
      <c r="B4" s="281" t="s">
        <v>455</v>
      </c>
      <c r="C4" s="281">
        <v>90</v>
      </c>
      <c r="D4" s="281">
        <v>2</v>
      </c>
    </row>
    <row r="5" spans="1:12" x14ac:dyDescent="0.25">
      <c r="B5" s="281" t="s">
        <v>458</v>
      </c>
      <c r="C5" s="281">
        <v>75</v>
      </c>
      <c r="D5" s="281">
        <v>4</v>
      </c>
    </row>
    <row r="6" spans="1:12" x14ac:dyDescent="0.25">
      <c r="B6" s="281" t="s">
        <v>461</v>
      </c>
      <c r="C6" s="281">
        <v>135</v>
      </c>
      <c r="D6" s="281">
        <v>3</v>
      </c>
    </row>
    <row r="7" spans="1:12" x14ac:dyDescent="0.25">
      <c r="B7" s="281" t="s">
        <v>464</v>
      </c>
      <c r="C7" s="281">
        <v>100</v>
      </c>
      <c r="D7" s="281">
        <v>3</v>
      </c>
    </row>
    <row r="8" spans="1:12" x14ac:dyDescent="0.25">
      <c r="B8" s="281" t="s">
        <v>466</v>
      </c>
      <c r="C8" s="281">
        <v>90</v>
      </c>
      <c r="D8" s="281">
        <v>3</v>
      </c>
    </row>
    <row r="9" spans="1:12" x14ac:dyDescent="0.25">
      <c r="B9" s="281" t="s">
        <v>468</v>
      </c>
      <c r="C9" s="281">
        <v>120</v>
      </c>
      <c r="D9" s="281">
        <v>2</v>
      </c>
    </row>
    <row r="10" spans="1:12" x14ac:dyDescent="0.25">
      <c r="B10" s="281" t="s">
        <v>471</v>
      </c>
      <c r="C10" s="281">
        <v>130</v>
      </c>
      <c r="D10" s="281">
        <v>2</v>
      </c>
    </row>
    <row r="11" spans="1:12" x14ac:dyDescent="0.25">
      <c r="B11" s="281" t="s">
        <v>473</v>
      </c>
      <c r="C11" s="281">
        <v>70</v>
      </c>
      <c r="D11" s="281">
        <v>2</v>
      </c>
    </row>
    <row r="12" spans="1:12" x14ac:dyDescent="0.25">
      <c r="B12" s="281" t="s">
        <v>475</v>
      </c>
      <c r="C12" s="281">
        <v>130</v>
      </c>
      <c r="D12" s="281">
        <v>1</v>
      </c>
    </row>
    <row r="13" spans="1:12" x14ac:dyDescent="0.25">
      <c r="B13" s="281" t="s">
        <v>477</v>
      </c>
      <c r="C13" s="281">
        <v>90</v>
      </c>
      <c r="D13" s="281">
        <v>3</v>
      </c>
    </row>
    <row r="15" spans="1:12" ht="29.25" customHeight="1" x14ac:dyDescent="0.25">
      <c r="B15" s="286" t="s">
        <v>483</v>
      </c>
      <c r="C15" s="286" t="s">
        <v>452</v>
      </c>
      <c r="D15" s="286" t="s">
        <v>453</v>
      </c>
    </row>
    <row r="16" spans="1:12" x14ac:dyDescent="0.25">
      <c r="B16" s="281" t="s">
        <v>456</v>
      </c>
      <c r="C16" s="281">
        <v>90</v>
      </c>
      <c r="D16" s="281">
        <v>2</v>
      </c>
    </row>
    <row r="17" spans="2:21" x14ac:dyDescent="0.25">
      <c r="B17" s="281" t="s">
        <v>459</v>
      </c>
      <c r="C17" s="281">
        <v>50</v>
      </c>
      <c r="D17" s="281">
        <v>3</v>
      </c>
    </row>
    <row r="18" spans="2:21" x14ac:dyDescent="0.25">
      <c r="B18" s="281" t="s">
        <v>462</v>
      </c>
      <c r="C18" s="281">
        <v>200</v>
      </c>
      <c r="D18" s="281">
        <v>1</v>
      </c>
    </row>
    <row r="19" spans="2:21" x14ac:dyDescent="0.25">
      <c r="B19" s="281" t="s">
        <v>465</v>
      </c>
      <c r="C19" s="281">
        <v>300</v>
      </c>
      <c r="D19" s="281">
        <v>1</v>
      </c>
    </row>
    <row r="20" spans="2:21" x14ac:dyDescent="0.25">
      <c r="B20" s="281" t="s">
        <v>467</v>
      </c>
      <c r="C20" s="281">
        <v>90</v>
      </c>
      <c r="D20" s="281">
        <v>2</v>
      </c>
    </row>
    <row r="21" spans="2:21" x14ac:dyDescent="0.25">
      <c r="B21" s="281" t="s">
        <v>469</v>
      </c>
      <c r="C21" s="281">
        <v>110</v>
      </c>
      <c r="D21" s="281">
        <v>2</v>
      </c>
    </row>
    <row r="22" spans="2:21" ht="15.75" x14ac:dyDescent="0.25">
      <c r="B22" s="281" t="s">
        <v>472</v>
      </c>
      <c r="C22" s="281">
        <v>150</v>
      </c>
      <c r="D22" s="281">
        <v>1</v>
      </c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</row>
    <row r="23" spans="2:21" x14ac:dyDescent="0.25">
      <c r="B23" s="281" t="s">
        <v>474</v>
      </c>
      <c r="C23" s="281">
        <v>75</v>
      </c>
      <c r="D23" s="281">
        <v>2</v>
      </c>
    </row>
    <row r="24" spans="2:21" x14ac:dyDescent="0.25">
      <c r="B24" s="281" t="s">
        <v>476</v>
      </c>
      <c r="C24" s="281">
        <v>120</v>
      </c>
      <c r="D24" s="281">
        <v>1</v>
      </c>
    </row>
    <row r="25" spans="2:21" x14ac:dyDescent="0.25">
      <c r="B25" s="281" t="s">
        <v>478</v>
      </c>
      <c r="C25" s="281">
        <v>100</v>
      </c>
      <c r="D25" s="281">
        <v>2</v>
      </c>
    </row>
    <row r="26" spans="2:21" x14ac:dyDescent="0.25">
      <c r="B26" s="281" t="s">
        <v>479</v>
      </c>
      <c r="C26" s="281">
        <v>120</v>
      </c>
      <c r="D26" s="281">
        <v>2</v>
      </c>
    </row>
    <row r="27" spans="2:21" x14ac:dyDescent="0.25">
      <c r="B27" s="281" t="s">
        <v>480</v>
      </c>
      <c r="C27" s="281">
        <v>100</v>
      </c>
      <c r="D27" s="281">
        <v>2</v>
      </c>
    </row>
    <row r="28" spans="2:21" x14ac:dyDescent="0.25">
      <c r="B28" s="281" t="s">
        <v>481</v>
      </c>
      <c r="C28" s="281">
        <v>200</v>
      </c>
      <c r="D28" s="281">
        <v>1</v>
      </c>
    </row>
    <row r="29" spans="2:21" x14ac:dyDescent="0.25">
      <c r="B29" s="281" t="s">
        <v>482</v>
      </c>
      <c r="C29" s="281">
        <v>120</v>
      </c>
      <c r="D29" s="281">
        <v>2</v>
      </c>
    </row>
    <row r="31" spans="2:21" ht="30" customHeight="1" x14ac:dyDescent="0.25">
      <c r="B31" s="286" t="s">
        <v>454</v>
      </c>
      <c r="C31" s="286" t="s">
        <v>452</v>
      </c>
      <c r="D31" s="286" t="s">
        <v>453</v>
      </c>
    </row>
    <row r="32" spans="2:21" x14ac:dyDescent="0.25">
      <c r="B32" s="281" t="s">
        <v>457</v>
      </c>
      <c r="C32" s="281">
        <v>90</v>
      </c>
      <c r="D32" s="281">
        <v>2</v>
      </c>
    </row>
    <row r="33" spans="2:4" x14ac:dyDescent="0.25">
      <c r="B33" s="281" t="s">
        <v>460</v>
      </c>
      <c r="C33" s="281">
        <v>135</v>
      </c>
      <c r="D33" s="281">
        <v>3</v>
      </c>
    </row>
    <row r="34" spans="2:4" x14ac:dyDescent="0.25">
      <c r="B34" s="281" t="s">
        <v>463</v>
      </c>
      <c r="C34" s="281">
        <v>270</v>
      </c>
      <c r="D34" s="281">
        <v>1</v>
      </c>
    </row>
    <row r="36" spans="2:4" ht="33.75" customHeight="1" x14ac:dyDescent="0.25">
      <c r="B36" s="326" t="s">
        <v>470</v>
      </c>
      <c r="C36" s="326"/>
      <c r="D36" s="326"/>
    </row>
  </sheetData>
  <mergeCells count="2">
    <mergeCell ref="B36:D36"/>
    <mergeCell ref="A1:E1"/>
  </mergeCells>
  <pageMargins left="0.511811024" right="0.511811024" top="0.78740157499999996" bottom="0.78740157499999996" header="0.31496062000000002" footer="0.31496062000000002"/>
  <pageSetup paperSize="9"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P22"/>
  <sheetViews>
    <sheetView view="pageBreakPreview" zoomScale="60" zoomScaleNormal="70" workbookViewId="0">
      <selection activeCell="B14" sqref="B14"/>
    </sheetView>
  </sheetViews>
  <sheetFormatPr defaultRowHeight="15" x14ac:dyDescent="0.25"/>
  <cols>
    <col min="1" max="1" width="9.140625" style="2"/>
    <col min="2" max="2" width="77" style="2" customWidth="1"/>
    <col min="3" max="9" width="17.85546875" style="2" customWidth="1"/>
    <col min="10" max="10" width="17.85546875" style="93" customWidth="1"/>
    <col min="11" max="12" width="17.85546875" style="2" customWidth="1"/>
    <col min="13" max="16" width="17.85546875" style="2" hidden="1" customWidth="1"/>
    <col min="17" max="16384" width="9.140625" style="2"/>
  </cols>
  <sheetData>
    <row r="1" spans="1:16" x14ac:dyDescent="0.25">
      <c r="A1" s="331" t="s">
        <v>224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4" spans="1:16" s="81" customFormat="1" ht="33.75" customHeight="1" x14ac:dyDescent="0.25">
      <c r="A4" s="317" t="s">
        <v>65</v>
      </c>
      <c r="B4" s="317" t="s">
        <v>225</v>
      </c>
      <c r="C4" s="317" t="s">
        <v>226</v>
      </c>
      <c r="D4" s="317"/>
      <c r="E4" s="317" t="s">
        <v>227</v>
      </c>
      <c r="F4" s="317"/>
      <c r="G4" s="317" t="s">
        <v>228</v>
      </c>
      <c r="H4" s="328" t="s">
        <v>229</v>
      </c>
      <c r="I4" s="328"/>
      <c r="J4" s="328"/>
      <c r="K4" s="328"/>
      <c r="L4" s="328"/>
      <c r="M4" s="328" t="s">
        <v>230</v>
      </c>
      <c r="N4" s="328"/>
      <c r="O4" s="328"/>
      <c r="P4" s="328"/>
    </row>
    <row r="5" spans="1:16" ht="18" customHeight="1" x14ac:dyDescent="0.25">
      <c r="A5" s="317"/>
      <c r="B5" s="317"/>
      <c r="C5" s="317"/>
      <c r="D5" s="317"/>
      <c r="E5" s="317"/>
      <c r="F5" s="317"/>
      <c r="G5" s="317"/>
      <c r="H5" s="329" t="s">
        <v>231</v>
      </c>
      <c r="I5" s="329"/>
      <c r="J5" s="329"/>
      <c r="K5" s="329"/>
      <c r="L5" s="329"/>
      <c r="M5" s="329" t="s">
        <v>231</v>
      </c>
      <c r="N5" s="329"/>
      <c r="O5" s="329"/>
      <c r="P5" s="329"/>
    </row>
    <row r="6" spans="1:16" ht="45.75" customHeight="1" x14ac:dyDescent="0.25">
      <c r="A6" s="317"/>
      <c r="B6" s="317"/>
      <c r="C6" s="79" t="s">
        <v>232</v>
      </c>
      <c r="D6" s="79" t="s">
        <v>233</v>
      </c>
      <c r="E6" s="79" t="s">
        <v>232</v>
      </c>
      <c r="F6" s="79" t="s">
        <v>233</v>
      </c>
      <c r="G6" s="317"/>
      <c r="H6" s="82" t="s">
        <v>234</v>
      </c>
      <c r="I6" s="82" t="s">
        <v>213</v>
      </c>
      <c r="J6" s="83" t="s">
        <v>69</v>
      </c>
      <c r="K6" s="83" t="s">
        <v>235</v>
      </c>
      <c r="L6" s="82" t="s">
        <v>236</v>
      </c>
      <c r="M6" s="82" t="s">
        <v>234</v>
      </c>
      <c r="N6" s="82" t="s">
        <v>237</v>
      </c>
      <c r="O6" s="82" t="s">
        <v>238</v>
      </c>
      <c r="P6" s="82" t="s">
        <v>236</v>
      </c>
    </row>
    <row r="7" spans="1:16" ht="29.25" customHeight="1" x14ac:dyDescent="0.25">
      <c r="A7" s="80" t="s">
        <v>239</v>
      </c>
      <c r="B7" s="84" t="s">
        <v>240</v>
      </c>
      <c r="C7" s="85" t="s">
        <v>151</v>
      </c>
      <c r="D7" s="85" t="s">
        <v>151</v>
      </c>
      <c r="E7" s="85">
        <v>-22.527999999999999</v>
      </c>
      <c r="F7" s="85">
        <v>-44.567999999999998</v>
      </c>
      <c r="G7" s="80">
        <v>4303</v>
      </c>
      <c r="H7" s="86">
        <v>0</v>
      </c>
      <c r="I7" s="86">
        <v>0</v>
      </c>
      <c r="J7" s="87">
        <v>0</v>
      </c>
      <c r="K7" s="100" t="s">
        <v>241</v>
      </c>
      <c r="L7" s="86">
        <v>0</v>
      </c>
      <c r="M7" s="88"/>
      <c r="N7" s="88"/>
      <c r="O7" s="88"/>
      <c r="P7" s="88"/>
    </row>
    <row r="8" spans="1:16" ht="29.25" customHeight="1" x14ac:dyDescent="0.25">
      <c r="A8" s="80" t="s">
        <v>242</v>
      </c>
      <c r="B8" s="84" t="s">
        <v>243</v>
      </c>
      <c r="C8" s="85">
        <v>-22.527999999999999</v>
      </c>
      <c r="D8" s="85">
        <v>-44.567999999999998</v>
      </c>
      <c r="E8" s="85">
        <v>-22.4815</v>
      </c>
      <c r="F8" s="85">
        <v>-43.838999999999999</v>
      </c>
      <c r="G8" s="80">
        <v>4238</v>
      </c>
      <c r="H8" s="86">
        <v>16558.965000000004</v>
      </c>
      <c r="I8" s="86">
        <v>3226.9449999999997</v>
      </c>
      <c r="J8" s="87">
        <v>172.422</v>
      </c>
      <c r="K8" s="101"/>
      <c r="L8" s="86">
        <v>54.669999999999995</v>
      </c>
      <c r="M8" s="88"/>
      <c r="N8" s="88"/>
      <c r="O8" s="88"/>
      <c r="P8" s="88"/>
    </row>
    <row r="9" spans="1:16" ht="29.25" customHeight="1" x14ac:dyDescent="0.25">
      <c r="A9" s="80" t="s">
        <v>244</v>
      </c>
      <c r="B9" s="84" t="s">
        <v>245</v>
      </c>
      <c r="C9" s="85">
        <v>-22.4815</v>
      </c>
      <c r="D9" s="85">
        <v>-43.838999999999999</v>
      </c>
      <c r="E9" s="85">
        <v>-22.11</v>
      </c>
      <c r="F9" s="85">
        <v>-43.137</v>
      </c>
      <c r="G9" s="80">
        <v>3644</v>
      </c>
      <c r="H9" s="86">
        <v>97.051000000000002</v>
      </c>
      <c r="I9" s="86">
        <v>1212.502</v>
      </c>
      <c r="J9" s="87">
        <v>26.826000000000001</v>
      </c>
      <c r="K9" s="101"/>
      <c r="L9" s="86">
        <v>16.142999999999997</v>
      </c>
      <c r="M9" s="88"/>
      <c r="N9" s="88"/>
      <c r="O9" s="88"/>
      <c r="P9" s="88"/>
    </row>
    <row r="10" spans="1:16" s="93" customFormat="1" ht="29.25" customHeight="1" x14ac:dyDescent="0.25">
      <c r="A10" s="89" t="s">
        <v>246</v>
      </c>
      <c r="B10" s="90" t="s">
        <v>247</v>
      </c>
      <c r="C10" s="91" t="s">
        <v>151</v>
      </c>
      <c r="D10" s="91" t="s">
        <v>151</v>
      </c>
      <c r="E10" s="91">
        <v>-22.11</v>
      </c>
      <c r="F10" s="91">
        <v>-43.137</v>
      </c>
      <c r="G10" s="89">
        <v>3640</v>
      </c>
      <c r="H10" s="87">
        <v>20</v>
      </c>
      <c r="I10" s="87">
        <v>452.22200000000009</v>
      </c>
      <c r="J10" s="87">
        <v>78.128</v>
      </c>
      <c r="K10" s="101"/>
      <c r="L10" s="87">
        <v>1.3889999999999998</v>
      </c>
      <c r="M10" s="92"/>
      <c r="N10" s="92"/>
      <c r="O10" s="92"/>
      <c r="P10" s="92"/>
    </row>
    <row r="11" spans="1:16" ht="29.25" customHeight="1" x14ac:dyDescent="0.25">
      <c r="A11" s="80" t="s">
        <v>248</v>
      </c>
      <c r="B11" s="84" t="s">
        <v>249</v>
      </c>
      <c r="C11" s="91" t="s">
        <v>151</v>
      </c>
      <c r="D11" s="91" t="s">
        <v>151</v>
      </c>
      <c r="E11" s="85">
        <v>-21.715</v>
      </c>
      <c r="F11" s="85">
        <v>-42.265999999999998</v>
      </c>
      <c r="G11" s="80">
        <v>1553</v>
      </c>
      <c r="H11" s="86">
        <v>184.03700000000001</v>
      </c>
      <c r="I11" s="86">
        <v>941.11200000000008</v>
      </c>
      <c r="J11" s="87">
        <v>29.501000000000005</v>
      </c>
      <c r="K11" s="101"/>
      <c r="L11" s="86">
        <v>37.329000000000015</v>
      </c>
      <c r="M11" s="88"/>
      <c r="N11" s="88"/>
      <c r="O11" s="88"/>
      <c r="P11" s="88"/>
    </row>
    <row r="12" spans="1:16" ht="29.25" customHeight="1" x14ac:dyDescent="0.25">
      <c r="A12" s="80" t="s">
        <v>250</v>
      </c>
      <c r="B12" s="84" t="s">
        <v>251</v>
      </c>
      <c r="C12" s="85" t="s">
        <v>151</v>
      </c>
      <c r="D12" s="85" t="s">
        <v>151</v>
      </c>
      <c r="E12" s="85">
        <v>-21.715</v>
      </c>
      <c r="F12" s="85">
        <v>-42.265999999999998</v>
      </c>
      <c r="G12" s="80">
        <v>1532</v>
      </c>
      <c r="H12" s="86">
        <v>57.480000000000004</v>
      </c>
      <c r="I12" s="86">
        <v>6.944</v>
      </c>
      <c r="J12" s="87">
        <v>0</v>
      </c>
      <c r="K12" s="101"/>
      <c r="L12" s="86">
        <v>0.55599999999999994</v>
      </c>
      <c r="M12" s="88"/>
      <c r="N12" s="88"/>
      <c r="O12" s="88"/>
      <c r="P12" s="88"/>
    </row>
    <row r="13" spans="1:16" ht="29.25" customHeight="1" x14ac:dyDescent="0.25">
      <c r="A13" s="80" t="s">
        <v>252</v>
      </c>
      <c r="B13" s="84" t="s">
        <v>253</v>
      </c>
      <c r="C13" s="85" t="s">
        <v>151</v>
      </c>
      <c r="D13" s="85" t="s">
        <v>151</v>
      </c>
      <c r="E13" s="85">
        <v>-21.643000000000001</v>
      </c>
      <c r="F13" s="85">
        <v>-42.058</v>
      </c>
      <c r="G13" s="80">
        <v>1413</v>
      </c>
      <c r="H13" s="86">
        <v>72.529000000000011</v>
      </c>
      <c r="I13" s="86">
        <v>400.00099999999998</v>
      </c>
      <c r="J13" s="87">
        <v>0</v>
      </c>
      <c r="K13" s="101"/>
      <c r="L13" s="86">
        <v>0.27799999999999997</v>
      </c>
      <c r="M13" s="88"/>
      <c r="N13" s="88"/>
      <c r="O13" s="88"/>
      <c r="P13" s="88"/>
    </row>
    <row r="14" spans="1:16" ht="29.25" customHeight="1" x14ac:dyDescent="0.25">
      <c r="A14" s="80" t="s">
        <v>254</v>
      </c>
      <c r="B14" s="84" t="s">
        <v>255</v>
      </c>
      <c r="C14" s="80" t="s">
        <v>151</v>
      </c>
      <c r="D14" s="80" t="s">
        <v>151</v>
      </c>
      <c r="E14" s="80">
        <v>-21.721</v>
      </c>
      <c r="F14" s="80">
        <v>-41.359000000000002</v>
      </c>
      <c r="G14" s="80">
        <v>1564</v>
      </c>
      <c r="H14" s="86">
        <v>1283.3330000000001</v>
      </c>
      <c r="I14" s="86">
        <v>1800.0000000000002</v>
      </c>
      <c r="J14" s="87">
        <v>999.16700000000003</v>
      </c>
      <c r="K14" s="101"/>
      <c r="L14" s="86">
        <v>515.53899999999999</v>
      </c>
      <c r="M14" s="88"/>
      <c r="N14" s="88"/>
      <c r="O14" s="88"/>
      <c r="P14" s="88"/>
    </row>
    <row r="15" spans="1:16" s="93" customFormat="1" ht="29.25" customHeight="1" x14ac:dyDescent="0.25">
      <c r="A15" s="89" t="s">
        <v>256</v>
      </c>
      <c r="B15" s="90" t="s">
        <v>257</v>
      </c>
      <c r="C15" s="85">
        <v>-21.715</v>
      </c>
      <c r="D15" s="85">
        <v>-42.265999999999998</v>
      </c>
      <c r="E15" s="89">
        <v>-21.617999999999999</v>
      </c>
      <c r="F15" s="89">
        <v>-41.017000000000003</v>
      </c>
      <c r="G15" s="89">
        <v>1618</v>
      </c>
      <c r="H15" s="87">
        <v>13363.163000000004</v>
      </c>
      <c r="I15" s="87">
        <f>1506.11+90</f>
        <v>1596.11</v>
      </c>
      <c r="J15" s="87">
        <v>117.738</v>
      </c>
      <c r="K15" s="101"/>
      <c r="L15" s="87">
        <v>196.52899999999994</v>
      </c>
      <c r="M15" s="92"/>
      <c r="N15" s="92"/>
      <c r="O15" s="92"/>
      <c r="P15" s="92"/>
    </row>
    <row r="16" spans="1:16" ht="29.25" customHeight="1" x14ac:dyDescent="0.25">
      <c r="A16" s="80" t="s">
        <v>258</v>
      </c>
      <c r="B16" s="84" t="s">
        <v>259</v>
      </c>
      <c r="C16" s="80"/>
      <c r="D16" s="80"/>
      <c r="E16" s="80"/>
      <c r="F16" s="80"/>
      <c r="G16" s="80"/>
      <c r="H16" s="86">
        <v>39655.555555555562</v>
      </c>
      <c r="I16" s="87">
        <f>69150-24000</f>
        <v>45150</v>
      </c>
      <c r="J16" s="87">
        <v>0.97222222222222221</v>
      </c>
      <c r="K16" s="102"/>
      <c r="L16" s="87" t="s">
        <v>260</v>
      </c>
      <c r="M16" s="88"/>
      <c r="N16" s="88"/>
      <c r="O16" s="88"/>
      <c r="P16" s="88"/>
    </row>
    <row r="17" spans="1:11" x14ac:dyDescent="0.25">
      <c r="A17" s="330" t="s">
        <v>261</v>
      </c>
      <c r="B17" s="330"/>
      <c r="C17" s="330"/>
      <c r="D17" s="330"/>
      <c r="E17" s="330"/>
      <c r="F17" s="330"/>
      <c r="G17" s="330"/>
      <c r="H17" s="330"/>
      <c r="I17" s="330"/>
      <c r="J17" s="330"/>
      <c r="K17" s="330"/>
    </row>
    <row r="18" spans="1:11" x14ac:dyDescent="0.25">
      <c r="A18" s="62"/>
      <c r="B18" s="62"/>
      <c r="C18" s="62"/>
      <c r="D18" s="62"/>
      <c r="E18" s="62"/>
      <c r="F18" s="62"/>
      <c r="G18" s="62"/>
    </row>
    <row r="19" spans="1:11" x14ac:dyDescent="0.25">
      <c r="A19" s="62"/>
      <c r="B19" s="62"/>
      <c r="C19" s="62"/>
      <c r="D19" s="62"/>
      <c r="E19" s="62"/>
      <c r="F19" s="62"/>
      <c r="G19" s="62"/>
    </row>
    <row r="20" spans="1:11" x14ac:dyDescent="0.25">
      <c r="A20" s="62"/>
      <c r="B20" s="62"/>
      <c r="C20" s="62"/>
      <c r="D20" s="62"/>
      <c r="E20" s="62"/>
      <c r="F20" s="62"/>
      <c r="G20" s="62"/>
      <c r="H20" s="94"/>
      <c r="K20" s="94"/>
    </row>
    <row r="21" spans="1:11" x14ac:dyDescent="0.25">
      <c r="A21" s="62"/>
      <c r="B21" s="62"/>
      <c r="C21" s="62"/>
      <c r="D21" s="62"/>
      <c r="E21" s="62"/>
      <c r="F21" s="62"/>
      <c r="G21" s="62"/>
    </row>
    <row r="22" spans="1:11" x14ac:dyDescent="0.25">
      <c r="A22" s="62"/>
      <c r="B22" s="62"/>
      <c r="C22" s="62"/>
      <c r="D22" s="62"/>
      <c r="E22" s="62"/>
      <c r="F22" s="62"/>
      <c r="G22" s="62"/>
    </row>
  </sheetData>
  <mergeCells count="11">
    <mergeCell ref="M4:P4"/>
    <mergeCell ref="H5:L5"/>
    <mergeCell ref="M5:P5"/>
    <mergeCell ref="A17:K17"/>
    <mergeCell ref="A1:L1"/>
    <mergeCell ref="A4:A6"/>
    <mergeCell ref="B4:B6"/>
    <mergeCell ref="C4:D5"/>
    <mergeCell ref="E4:F5"/>
    <mergeCell ref="G4:G6"/>
    <mergeCell ref="H4:L4"/>
  </mergeCells>
  <pageMargins left="0.25" right="0.25" top="0.75" bottom="0.75" header="0.3" footer="0.3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3:F15"/>
  <sheetViews>
    <sheetView zoomScale="70" zoomScaleNormal="70" workbookViewId="0">
      <selection activeCell="B14" sqref="B14"/>
    </sheetView>
  </sheetViews>
  <sheetFormatPr defaultRowHeight="20.100000000000001" customHeight="1" x14ac:dyDescent="0.25"/>
  <cols>
    <col min="1" max="1" width="9.140625" style="62"/>
    <col min="2" max="6" width="25.7109375" style="62" customWidth="1"/>
    <col min="7" max="16384" width="9.140625" style="62"/>
  </cols>
  <sheetData>
    <row r="3" spans="1:6" ht="20.100000000000001" customHeight="1" x14ac:dyDescent="0.25">
      <c r="A3" s="332" t="s">
        <v>65</v>
      </c>
      <c r="B3" s="300" t="s">
        <v>150</v>
      </c>
      <c r="C3" s="334"/>
      <c r="D3" s="334"/>
      <c r="E3" s="334"/>
      <c r="F3" s="301"/>
    </row>
    <row r="4" spans="1:6" ht="15" x14ac:dyDescent="0.25">
      <c r="A4" s="333"/>
      <c r="B4" s="79" t="s">
        <v>146</v>
      </c>
      <c r="C4" s="75" t="s">
        <v>262</v>
      </c>
      <c r="D4" s="75" t="s">
        <v>263</v>
      </c>
      <c r="E4" s="75" t="s">
        <v>147</v>
      </c>
      <c r="F4" s="75" t="s">
        <v>148</v>
      </c>
    </row>
    <row r="5" spans="1:6" ht="20.100000000000001" customHeight="1" x14ac:dyDescent="0.25">
      <c r="A5" s="68">
        <v>1</v>
      </c>
      <c r="B5" s="69" t="s">
        <v>151</v>
      </c>
      <c r="C5" s="69" t="s">
        <v>151</v>
      </c>
      <c r="D5" s="69" t="s">
        <v>151</v>
      </c>
      <c r="E5" s="69" t="s">
        <v>151</v>
      </c>
      <c r="F5" s="69" t="s">
        <v>151</v>
      </c>
    </row>
    <row r="6" spans="1:6" ht="20.100000000000001" customHeight="1" x14ac:dyDescent="0.25">
      <c r="A6" s="70">
        <v>2</v>
      </c>
      <c r="B6" s="284">
        <f>'Abastecimento (rev)'!Q6</f>
        <v>3923.4548694462228</v>
      </c>
      <c r="C6" s="284">
        <f>SUM(Indústria!E5:E6)</f>
        <v>27561.94796388179</v>
      </c>
      <c r="D6" s="284">
        <f>SUM(Mineração!E5:E6)</f>
        <v>295.3245309336404</v>
      </c>
      <c r="E6" s="284">
        <f>SUM(Pecuária!E5:E6)</f>
        <v>80.22</v>
      </c>
      <c r="F6" s="71"/>
    </row>
    <row r="7" spans="1:6" ht="20.100000000000001" customHeight="1" x14ac:dyDescent="0.25">
      <c r="A7" s="70">
        <v>3</v>
      </c>
      <c r="B7" s="284">
        <f>'Abastecimento (rev)'!Q7</f>
        <v>1378.4082654770214</v>
      </c>
      <c r="C7" s="284">
        <f>SUM(Indústria!E7:E8)</f>
        <v>226.32520711355949</v>
      </c>
      <c r="D7" s="284">
        <f>SUM(Mineração!E7:E8)</f>
        <v>41.483746071773538</v>
      </c>
      <c r="E7" s="284">
        <f>SUM(Pecuária!E7:E8)</f>
        <v>65.28</v>
      </c>
      <c r="F7" s="71"/>
    </row>
    <row r="8" spans="1:6" ht="20.100000000000001" customHeight="1" x14ac:dyDescent="0.25">
      <c r="A8" s="70">
        <v>4</v>
      </c>
      <c r="B8" s="284">
        <f>'Abastecimento (rev)'!Q8</f>
        <v>539.24260207180009</v>
      </c>
      <c r="C8" s="284">
        <f>SUM(Indústria!E9:E10)</f>
        <v>48.417830377527658</v>
      </c>
      <c r="D8" s="284">
        <f>SUM(Mineração!E9:E10)</f>
        <v>133.81238614042786</v>
      </c>
      <c r="E8" s="284">
        <f>SUM(Pecuária!E9:E10)</f>
        <v>59.88</v>
      </c>
      <c r="F8" s="71"/>
    </row>
    <row r="9" spans="1:6" ht="20.100000000000001" customHeight="1" x14ac:dyDescent="0.25">
      <c r="A9" s="70">
        <v>5</v>
      </c>
      <c r="B9" s="284">
        <f>'Abastecimento (rev)'!Q9</f>
        <v>1496.2792853108613</v>
      </c>
      <c r="C9" s="284">
        <f>SUM(Indústria!E11:E13)</f>
        <v>936.9914705598917</v>
      </c>
      <c r="D9" s="284">
        <f>SUM(Mineração!E11:E13)</f>
        <v>50.527557006625564</v>
      </c>
      <c r="E9" s="284">
        <f>SUM(Pecuária!E11:E13)</f>
        <v>98.29</v>
      </c>
      <c r="F9" s="71"/>
    </row>
    <row r="10" spans="1:6" ht="20.100000000000001" customHeight="1" x14ac:dyDescent="0.25">
      <c r="A10" s="70">
        <v>6</v>
      </c>
      <c r="B10" s="284">
        <f>'Abastecimento (rev)'!Q10</f>
        <v>6.612214462217179</v>
      </c>
      <c r="C10" s="284">
        <f>Indústria!E14</f>
        <v>49.050631006161915</v>
      </c>
      <c r="D10" s="284">
        <f>Mineração!E14</f>
        <v>47.577737294374344</v>
      </c>
      <c r="E10" s="284">
        <f>Pecuária!E14</f>
        <v>19.059999999999999</v>
      </c>
      <c r="F10" s="71"/>
    </row>
    <row r="11" spans="1:6" ht="20.100000000000001" customHeight="1" x14ac:dyDescent="0.25">
      <c r="A11" s="70">
        <v>7</v>
      </c>
      <c r="B11" s="284">
        <f>'Abastecimento (rev)'!Q11</f>
        <v>397.51408142520847</v>
      </c>
      <c r="C11" s="284">
        <f>Indústria!E15</f>
        <v>199.29214734709342</v>
      </c>
      <c r="D11" s="284">
        <f>Mineração!E15</f>
        <v>0</v>
      </c>
      <c r="E11" s="284">
        <f>Pecuária!E15</f>
        <v>54.88</v>
      </c>
      <c r="F11" s="71"/>
    </row>
    <row r="12" spans="1:6" ht="20.100000000000001" customHeight="1" x14ac:dyDescent="0.25">
      <c r="A12" s="70">
        <v>8</v>
      </c>
      <c r="B12" s="284">
        <f>'Abastecimento (rev)'!Q12</f>
        <v>1929.7190899256393</v>
      </c>
      <c r="C12" s="284">
        <f>Indústria!E16</f>
        <v>2116.895470046406</v>
      </c>
      <c r="D12" s="284">
        <f>Mineração!E16</f>
        <v>1711.3712104786453</v>
      </c>
      <c r="E12" s="284">
        <f>Pecuária!E16</f>
        <v>206.39</v>
      </c>
      <c r="F12" s="71"/>
    </row>
    <row r="13" spans="1:6" ht="20.100000000000001" customHeight="1" x14ac:dyDescent="0.25">
      <c r="A13" s="70">
        <v>9</v>
      </c>
      <c r="B13" s="284">
        <f>'Abastecimento (rev)'!Q13</f>
        <v>2829.1287000731222</v>
      </c>
      <c r="C13" s="284">
        <f>SUM(Indústria!E17:E18)</f>
        <v>49.050631006161915</v>
      </c>
      <c r="D13" s="284">
        <f>SUM(Mineração!E17:E18)</f>
        <v>47.577737294374344</v>
      </c>
      <c r="E13" s="284">
        <f>SUM(Pecuária!E17:E18)</f>
        <v>46.5</v>
      </c>
      <c r="F13" s="71"/>
    </row>
    <row r="14" spans="1:6" ht="20.100000000000001" customHeight="1" x14ac:dyDescent="0.25">
      <c r="A14" s="72">
        <v>10</v>
      </c>
      <c r="B14" s="285">
        <f>'Abastecimento (rev)'!Q14</f>
        <v>64570.91683518525</v>
      </c>
      <c r="C14" s="285">
        <f>Indústria!E19</f>
        <v>59018.894455997208</v>
      </c>
      <c r="D14" s="285">
        <f>Mineração!E19</f>
        <v>24.601583300151884</v>
      </c>
      <c r="E14" s="285">
        <f>Pecuária!E19</f>
        <v>87.289999999999992</v>
      </c>
      <c r="F14" s="73"/>
    </row>
    <row r="15" spans="1:6" ht="20.100000000000001" customHeight="1" x14ac:dyDescent="0.25">
      <c r="A15" s="75" t="s">
        <v>149</v>
      </c>
      <c r="B15" s="181">
        <f>SUM(B5:B14)</f>
        <v>77071.275943377346</v>
      </c>
      <c r="C15" s="181">
        <f>SUM(C5:C14)</f>
        <v>90206.865807335795</v>
      </c>
      <c r="D15" s="181">
        <f t="shared" ref="D15:F15" si="0">SUM(D5:D14)</f>
        <v>2352.2764885200136</v>
      </c>
      <c r="E15" s="181">
        <f t="shared" si="0"/>
        <v>717.79</v>
      </c>
      <c r="F15" s="65">
        <f t="shared" si="0"/>
        <v>0</v>
      </c>
    </row>
  </sheetData>
  <mergeCells count="2">
    <mergeCell ref="A3:A4"/>
    <mergeCell ref="B3:F3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8</vt:i4>
      </vt:variant>
    </vt:vector>
  </HeadingPairs>
  <TitlesOfParts>
    <vt:vector size="29" baseType="lpstr">
      <vt:lpstr>APÊNDICE_2 a 5_10_11</vt:lpstr>
      <vt:lpstr>APÊNDICE 6</vt:lpstr>
      <vt:lpstr>APÊNDICE 7</vt:lpstr>
      <vt:lpstr>APÊNDICE 8</vt:lpstr>
      <vt:lpstr>APÊNDICE 9</vt:lpstr>
      <vt:lpstr>APÊNDICE 12</vt:lpstr>
      <vt:lpstr>APÊNDICE 13</vt:lpstr>
      <vt:lpstr>Enviado_atual_ANA</vt:lpstr>
      <vt:lpstr>Resumo 2040</vt:lpstr>
      <vt:lpstr>Abastecimento (rev)</vt:lpstr>
      <vt:lpstr>Indústria</vt:lpstr>
      <vt:lpstr>Mineração</vt:lpstr>
      <vt:lpstr>Pecuária</vt:lpstr>
      <vt:lpstr>Abastecimento_auxiliar</vt:lpstr>
      <vt:lpstr>Indústria_auxiliar</vt:lpstr>
      <vt:lpstr>Mineração_auxiliar</vt:lpstr>
      <vt:lpstr>Pecuária_auxiliar</vt:lpstr>
      <vt:lpstr>Plan1</vt:lpstr>
      <vt:lpstr>Plan2 (3)</vt:lpstr>
      <vt:lpstr>Abastecimento (old)</vt:lpstr>
      <vt:lpstr>Plan2</vt:lpstr>
      <vt:lpstr>'APÊNDICE 12'!Area_de_impressao</vt:lpstr>
      <vt:lpstr>'APÊNDICE 13'!Area_de_impressao</vt:lpstr>
      <vt:lpstr>'APÊNDICE 6'!Area_de_impressao</vt:lpstr>
      <vt:lpstr>'APÊNDICE 7'!Area_de_impressao</vt:lpstr>
      <vt:lpstr>'APÊNDICE 8'!Area_de_impressao</vt:lpstr>
      <vt:lpstr>'APÊNDICE 9'!Area_de_impressao</vt:lpstr>
      <vt:lpstr>'APÊNDICE_2 a 5_10_11'!Area_de_impressao</vt:lpstr>
      <vt:lpstr>Enviado_atual_ANA!Area_de_impressao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Moema Versiani Acselrad</dc:creator>
  <cp:lastModifiedBy>Usuário do Windows</cp:lastModifiedBy>
  <cp:lastPrinted>2014-05-27T20:53:09Z</cp:lastPrinted>
  <dcterms:created xsi:type="dcterms:W3CDTF">2014-04-29T18:05:40Z</dcterms:created>
  <dcterms:modified xsi:type="dcterms:W3CDTF">2014-07-11T21:10:18Z</dcterms:modified>
</cp:coreProperties>
</file>