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morim\Documents\MARCO\GECOB\COBRANÇA NO PAÍS\dados cobranca arrecadacao\"/>
    </mc:Choice>
  </mc:AlternateContent>
  <bookViews>
    <workbookView xWindow="480" yWindow="120" windowWidth="21840" windowHeight="9270"/>
  </bookViews>
  <sheets>
    <sheet name="cobranças" sheetId="1" r:id="rId1"/>
    <sheet name="para conjuntura" sheetId="2" r:id="rId2"/>
    <sheet name="para conjuntura1" sheetId="3" r:id="rId3"/>
  </sheets>
  <definedNames>
    <definedName name="_xlnm.Print_Area" localSheetId="0">cobranças!$A$1:$BI$84</definedName>
  </definedNames>
  <calcPr calcId="152511"/>
</workbook>
</file>

<file path=xl/calcChain.xml><?xml version="1.0" encoding="utf-8"?>
<calcChain xmlns="http://schemas.openxmlformats.org/spreadsheetml/2006/main">
  <c r="BH22" i="1" l="1"/>
  <c r="BG22" i="1"/>
  <c r="E58" i="3"/>
  <c r="F58" i="3"/>
  <c r="G58" i="3"/>
  <c r="H58" i="3"/>
  <c r="E59" i="3"/>
  <c r="F59" i="3"/>
  <c r="G59" i="3"/>
  <c r="H59" i="3"/>
  <c r="E60" i="3"/>
  <c r="F60" i="3"/>
  <c r="G60" i="3"/>
  <c r="H60" i="3"/>
  <c r="H39" i="3"/>
  <c r="H40" i="3"/>
  <c r="H41" i="3"/>
  <c r="G39" i="3"/>
  <c r="G40" i="3"/>
  <c r="G41" i="3"/>
  <c r="F39" i="3"/>
  <c r="F40" i="3"/>
  <c r="F41" i="3"/>
  <c r="E39" i="3"/>
  <c r="E40" i="3"/>
  <c r="E41" i="3"/>
  <c r="AY7" i="1" l="1"/>
  <c r="BF8" i="1" l="1"/>
  <c r="AY8" i="1"/>
  <c r="BF6" i="1" l="1"/>
  <c r="AY6" i="1"/>
  <c r="BF5" i="1" l="1"/>
  <c r="AY5" i="1"/>
  <c r="AU5" i="1"/>
  <c r="BH56" i="1" l="1"/>
  <c r="AY35" i="1" l="1"/>
  <c r="AY34" i="1"/>
  <c r="AS43" i="1"/>
  <c r="AT43" i="1"/>
  <c r="AU43" i="1"/>
  <c r="AV43" i="1"/>
  <c r="AW43" i="1"/>
  <c r="AX43" i="1"/>
  <c r="AX22" i="1"/>
  <c r="AW22" i="1"/>
  <c r="AV22" i="1"/>
  <c r="AU22" i="1"/>
  <c r="AT22" i="1"/>
  <c r="AS22" i="1"/>
  <c r="AY9" i="1" l="1"/>
  <c r="AS9" i="1"/>
  <c r="AT9" i="1"/>
  <c r="AU9" i="1"/>
  <c r="AV9" i="1"/>
  <c r="AW9" i="1"/>
  <c r="AX9" i="1"/>
  <c r="AZ9" i="1"/>
  <c r="BA9" i="1"/>
  <c r="BB9" i="1"/>
  <c r="BC9" i="1"/>
  <c r="BD9" i="1"/>
  <c r="BE9" i="1"/>
  <c r="AY11" i="1"/>
  <c r="BF11" i="1"/>
  <c r="AY12" i="1"/>
  <c r="BF12" i="1"/>
  <c r="AY13" i="1"/>
  <c r="BF13" i="1"/>
  <c r="AY14" i="1"/>
  <c r="BF14" i="1"/>
  <c r="AY15" i="1"/>
  <c r="BF15" i="1"/>
  <c r="AY16" i="1"/>
  <c r="BF16" i="1"/>
  <c r="AY17" i="1"/>
  <c r="BF17" i="1"/>
  <c r="AY18" i="1"/>
  <c r="BF18" i="1"/>
  <c r="AY19" i="1"/>
  <c r="BF19" i="1"/>
  <c r="AY20" i="1"/>
  <c r="BF20" i="1"/>
  <c r="AY21" i="1"/>
  <c r="BF21" i="1"/>
  <c r="AZ22" i="1"/>
  <c r="BA22" i="1"/>
  <c r="BB22" i="1"/>
  <c r="BC22" i="1"/>
  <c r="BD22" i="1"/>
  <c r="BE22" i="1"/>
  <c r="AY23" i="1"/>
  <c r="BF23" i="1"/>
  <c r="BF33" i="1" s="1"/>
  <c r="AY24" i="1"/>
  <c r="BF24" i="1"/>
  <c r="AY25" i="1"/>
  <c r="BF25" i="1"/>
  <c r="AY26" i="1"/>
  <c r="BF26" i="1"/>
  <c r="AY27" i="1"/>
  <c r="BF27" i="1"/>
  <c r="AY28" i="1"/>
  <c r="BF28" i="1"/>
  <c r="AY29" i="1"/>
  <c r="BF29" i="1"/>
  <c r="AY30" i="1"/>
  <c r="BF30" i="1"/>
  <c r="AY31" i="1"/>
  <c r="BF31" i="1"/>
  <c r="AY32" i="1"/>
  <c r="BF32" i="1"/>
  <c r="AS33" i="1"/>
  <c r="AT33" i="1"/>
  <c r="AU33" i="1"/>
  <c r="AV33" i="1"/>
  <c r="AW33" i="1"/>
  <c r="AX33" i="1"/>
  <c r="AZ33" i="1"/>
  <c r="BA33" i="1"/>
  <c r="BB33" i="1"/>
  <c r="BC33" i="1"/>
  <c r="BD33" i="1"/>
  <c r="BE33" i="1"/>
  <c r="BF34" i="1"/>
  <c r="BF35" i="1"/>
  <c r="AY37" i="1"/>
  <c r="BF37" i="1"/>
  <c r="AY38" i="1"/>
  <c r="BF38" i="1"/>
  <c r="AY39" i="1"/>
  <c r="BF39" i="1"/>
  <c r="AY40" i="1"/>
  <c r="BF40" i="1"/>
  <c r="AY41" i="1"/>
  <c r="BF41" i="1"/>
  <c r="AY42" i="1"/>
  <c r="BF42" i="1"/>
  <c r="AZ43" i="1"/>
  <c r="BA43" i="1"/>
  <c r="BC43" i="1"/>
  <c r="BE43" i="1"/>
  <c r="AY44" i="1"/>
  <c r="BF44" i="1"/>
  <c r="AY45" i="1"/>
  <c r="AY55" i="1" s="1"/>
  <c r="BF45" i="1"/>
  <c r="AY46" i="1"/>
  <c r="BF46" i="1"/>
  <c r="AY47" i="1"/>
  <c r="BF47" i="1"/>
  <c r="AY48" i="1"/>
  <c r="BF48" i="1"/>
  <c r="AY49" i="1"/>
  <c r="BF49" i="1"/>
  <c r="AY50" i="1"/>
  <c r="BF50" i="1"/>
  <c r="AY51" i="1"/>
  <c r="BF51" i="1"/>
  <c r="AY52" i="1"/>
  <c r="BF52" i="1"/>
  <c r="AY53" i="1"/>
  <c r="BF53" i="1"/>
  <c r="AY54" i="1"/>
  <c r="BF54" i="1"/>
  <c r="AS55" i="1"/>
  <c r="AT55" i="1"/>
  <c r="AU55" i="1"/>
  <c r="AV55" i="1"/>
  <c r="AW55" i="1"/>
  <c r="AX55" i="1"/>
  <c r="AZ55" i="1"/>
  <c r="BA55" i="1"/>
  <c r="BB55" i="1"/>
  <c r="BC55" i="1"/>
  <c r="BD55" i="1"/>
  <c r="BE55" i="1"/>
  <c r="BF55" i="1"/>
  <c r="AY56" i="1"/>
  <c r="BF57" i="1"/>
  <c r="AS57" i="1"/>
  <c r="AT57" i="1"/>
  <c r="AV57" i="1"/>
  <c r="AX57" i="1"/>
  <c r="AZ57" i="1"/>
  <c r="BA57" i="1"/>
  <c r="BC57" i="1"/>
  <c r="BE57" i="1"/>
  <c r="AY59" i="1"/>
  <c r="BF59" i="1"/>
  <c r="AY60" i="1"/>
  <c r="BF60" i="1"/>
  <c r="AY61" i="1"/>
  <c r="BF61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V63" i="1"/>
  <c r="AS63" i="1" l="1"/>
  <c r="AY57" i="1"/>
  <c r="BG56" i="1"/>
  <c r="BD63" i="1"/>
  <c r="AX63" i="1"/>
  <c r="AT63" i="1"/>
  <c r="BA63" i="1"/>
  <c r="BF43" i="1"/>
  <c r="BB63" i="1"/>
  <c r="AY33" i="1"/>
  <c r="AW63" i="1"/>
  <c r="BF62" i="1"/>
  <c r="AZ63" i="1"/>
  <c r="AY43" i="1"/>
  <c r="BE63" i="1"/>
  <c r="BF22" i="1"/>
  <c r="AU63" i="1"/>
  <c r="AY22" i="1"/>
  <c r="BF9" i="1"/>
  <c r="BC63" i="1"/>
  <c r="AY63" i="1" l="1"/>
  <c r="BF63" i="1"/>
  <c r="BG80" i="1"/>
  <c r="BH73" i="1"/>
  <c r="BG88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B9" i="1"/>
  <c r="T9" i="1"/>
  <c r="U9" i="1"/>
  <c r="V9" i="1"/>
  <c r="W9" i="1"/>
  <c r="X9" i="1"/>
  <c r="Y9" i="1"/>
  <c r="Z9" i="1"/>
  <c r="AA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E9" i="1"/>
  <c r="A76" i="1"/>
  <c r="A84" i="1" s="1"/>
  <c r="BG58" i="1" l="1"/>
  <c r="BG10" i="1"/>
  <c r="BG15" i="1"/>
  <c r="K23" i="2" l="1"/>
  <c r="BH40" i="1" l="1"/>
  <c r="BH41" i="1"/>
  <c r="BH42" i="1"/>
  <c r="BG41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E43" i="1"/>
  <c r="BH60" i="1"/>
  <c r="BH61" i="1"/>
  <c r="BG60" i="1"/>
  <c r="BG61" i="1"/>
  <c r="AQ62" i="1"/>
  <c r="BG5" i="1"/>
  <c r="BH59" i="1" l="1"/>
  <c r="BG59" i="1"/>
  <c r="BG62" i="1" s="1"/>
  <c r="BG42" i="1"/>
  <c r="BG40" i="1"/>
  <c r="K27" i="2"/>
  <c r="C8" i="2"/>
  <c r="C7" i="2"/>
  <c r="C6" i="2"/>
  <c r="D8" i="2"/>
  <c r="D7" i="2"/>
  <c r="D6" i="2"/>
  <c r="K31" i="2"/>
  <c r="D5" i="2"/>
  <c r="C5" i="2"/>
  <c r="E5" i="3"/>
  <c r="F5" i="3"/>
  <c r="E6" i="3"/>
  <c r="F6" i="3"/>
  <c r="E7" i="3"/>
  <c r="F7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3" i="3"/>
  <c r="F33" i="3"/>
  <c r="E34" i="3"/>
  <c r="F34" i="3"/>
  <c r="E35" i="3"/>
  <c r="F35" i="3"/>
  <c r="E36" i="3"/>
  <c r="F36" i="3"/>
  <c r="E37" i="3"/>
  <c r="F37" i="3"/>
  <c r="E38" i="3"/>
  <c r="F38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5" i="3"/>
  <c r="F55" i="3"/>
  <c r="E57" i="3"/>
  <c r="F57" i="3"/>
  <c r="F4" i="3"/>
  <c r="E4" i="3"/>
  <c r="C9" i="2" l="1"/>
  <c r="D9" i="2"/>
  <c r="D11" i="3"/>
  <c r="D12" i="3" s="1"/>
  <c r="D13" i="3" s="1"/>
  <c r="D14" i="3" s="1"/>
  <c r="D15" i="3" s="1"/>
  <c r="D16" i="3" s="1"/>
  <c r="D17" i="3" s="1"/>
  <c r="D18" i="3" s="1"/>
  <c r="D19" i="3" s="1"/>
  <c r="D20" i="3" s="1"/>
  <c r="L27" i="2" l="1"/>
  <c r="L23" i="2"/>
  <c r="G57" i="3"/>
  <c r="BH58" i="1"/>
  <c r="BH62" i="1" s="1"/>
  <c r="H55" i="3"/>
  <c r="G55" i="3"/>
  <c r="BG48" i="1"/>
  <c r="G47" i="3" s="1"/>
  <c r="BH48" i="1"/>
  <c r="H47" i="3" s="1"/>
  <c r="BG49" i="1"/>
  <c r="G48" i="3" s="1"/>
  <c r="BH49" i="1"/>
  <c r="H48" i="3" s="1"/>
  <c r="BG50" i="1"/>
  <c r="G49" i="3" s="1"/>
  <c r="BH50" i="1"/>
  <c r="H49" i="3" s="1"/>
  <c r="BG51" i="1"/>
  <c r="G50" i="3" s="1"/>
  <c r="BH51" i="1"/>
  <c r="H50" i="3" s="1"/>
  <c r="BG52" i="1"/>
  <c r="G51" i="3" s="1"/>
  <c r="BH52" i="1"/>
  <c r="H51" i="3" s="1"/>
  <c r="BG53" i="1"/>
  <c r="G52" i="3" s="1"/>
  <c r="BH53" i="1"/>
  <c r="H52" i="3" s="1"/>
  <c r="BG54" i="1"/>
  <c r="G53" i="3" s="1"/>
  <c r="BH54" i="1"/>
  <c r="H53" i="3" s="1"/>
  <c r="BH47" i="1"/>
  <c r="H46" i="3" s="1"/>
  <c r="BG47" i="1"/>
  <c r="G46" i="3" s="1"/>
  <c r="BG45" i="1"/>
  <c r="G44" i="3" s="1"/>
  <c r="BH45" i="1"/>
  <c r="H44" i="3" s="1"/>
  <c r="BG46" i="1"/>
  <c r="G45" i="3" s="1"/>
  <c r="BH46" i="1"/>
  <c r="H45" i="3" s="1"/>
  <c r="BH44" i="1"/>
  <c r="H43" i="3" s="1"/>
  <c r="BG44" i="1"/>
  <c r="G43" i="3" s="1"/>
  <c r="BG35" i="1"/>
  <c r="G34" i="3" s="1"/>
  <c r="BH35" i="1"/>
  <c r="H34" i="3" s="1"/>
  <c r="BG36" i="1"/>
  <c r="G35" i="3" s="1"/>
  <c r="BH36" i="1"/>
  <c r="H35" i="3" s="1"/>
  <c r="BG37" i="1"/>
  <c r="G36" i="3" s="1"/>
  <c r="BH37" i="1"/>
  <c r="H36" i="3" s="1"/>
  <c r="BG38" i="1"/>
  <c r="G37" i="3" s="1"/>
  <c r="BH38" i="1"/>
  <c r="H37" i="3" s="1"/>
  <c r="BG39" i="1"/>
  <c r="G38" i="3" s="1"/>
  <c r="BH39" i="1"/>
  <c r="H38" i="3" s="1"/>
  <c r="BH34" i="1"/>
  <c r="BG34" i="1"/>
  <c r="BG24" i="1"/>
  <c r="G23" i="3" s="1"/>
  <c r="BG25" i="1"/>
  <c r="G24" i="3" s="1"/>
  <c r="BG26" i="1"/>
  <c r="G25" i="3" s="1"/>
  <c r="BG27" i="1"/>
  <c r="G26" i="3" s="1"/>
  <c r="BG28" i="1"/>
  <c r="G27" i="3" s="1"/>
  <c r="BG29" i="1"/>
  <c r="G28" i="3" s="1"/>
  <c r="BG30" i="1"/>
  <c r="G29" i="3" s="1"/>
  <c r="BG31" i="1"/>
  <c r="G30" i="3" s="1"/>
  <c r="BG32" i="1"/>
  <c r="G31" i="3" s="1"/>
  <c r="BG23" i="1"/>
  <c r="G22" i="3" s="1"/>
  <c r="BH30" i="1"/>
  <c r="H29" i="3" s="1"/>
  <c r="BH32" i="1"/>
  <c r="H31" i="3" s="1"/>
  <c r="BH31" i="1"/>
  <c r="H30" i="3" s="1"/>
  <c r="BH24" i="1"/>
  <c r="H23" i="3" s="1"/>
  <c r="BH25" i="1"/>
  <c r="H24" i="3" s="1"/>
  <c r="BH26" i="1"/>
  <c r="H25" i="3" s="1"/>
  <c r="BH27" i="1"/>
  <c r="H26" i="3" s="1"/>
  <c r="BH28" i="1"/>
  <c r="H27" i="3" s="1"/>
  <c r="BH29" i="1"/>
  <c r="H28" i="3" s="1"/>
  <c r="BH23" i="1"/>
  <c r="H22" i="3" s="1"/>
  <c r="BG12" i="1"/>
  <c r="G11" i="3" s="1"/>
  <c r="BH12" i="1"/>
  <c r="H11" i="3" s="1"/>
  <c r="BG13" i="1"/>
  <c r="G12" i="3" s="1"/>
  <c r="BH13" i="1"/>
  <c r="H12" i="3" s="1"/>
  <c r="BG14" i="1"/>
  <c r="G13" i="3" s="1"/>
  <c r="BH14" i="1"/>
  <c r="H13" i="3" s="1"/>
  <c r="G14" i="3"/>
  <c r="BH15" i="1"/>
  <c r="H14" i="3" s="1"/>
  <c r="BG16" i="1"/>
  <c r="G15" i="3" s="1"/>
  <c r="BH16" i="1"/>
  <c r="H15" i="3" s="1"/>
  <c r="BG17" i="1"/>
  <c r="G16" i="3" s="1"/>
  <c r="BH17" i="1"/>
  <c r="H16" i="3" s="1"/>
  <c r="BG18" i="1"/>
  <c r="G17" i="3" s="1"/>
  <c r="BH18" i="1"/>
  <c r="H17" i="3" s="1"/>
  <c r="BG19" i="1"/>
  <c r="G18" i="3" s="1"/>
  <c r="BH19" i="1"/>
  <c r="H18" i="3" s="1"/>
  <c r="BG20" i="1"/>
  <c r="G19" i="3" s="1"/>
  <c r="BH20" i="1"/>
  <c r="H19" i="3" s="1"/>
  <c r="BG21" i="1"/>
  <c r="G20" i="3" s="1"/>
  <c r="BH21" i="1"/>
  <c r="H20" i="3" s="1"/>
  <c r="BH11" i="1"/>
  <c r="H10" i="3" s="1"/>
  <c r="BG11" i="1"/>
  <c r="G10" i="3" s="1"/>
  <c r="BH10" i="1"/>
  <c r="H9" i="3" s="1"/>
  <c r="BH6" i="1"/>
  <c r="BH7" i="1"/>
  <c r="BH8" i="1"/>
  <c r="BH5" i="1"/>
  <c r="BG6" i="1"/>
  <c r="BG7" i="1"/>
  <c r="BG8" i="1"/>
  <c r="E8" i="3"/>
  <c r="F8" i="3"/>
  <c r="BG9" i="1" l="1"/>
  <c r="BH9" i="1"/>
  <c r="H8" i="3" s="1"/>
  <c r="BG43" i="1"/>
  <c r="BH43" i="1"/>
  <c r="H57" i="3"/>
  <c r="H33" i="3"/>
  <c r="G33" i="3"/>
  <c r="G4" i="3"/>
  <c r="E5" i="2"/>
  <c r="G9" i="3"/>
  <c r="E56" i="3"/>
  <c r="C15" i="2"/>
  <c r="G7" i="3"/>
  <c r="E8" i="2"/>
  <c r="F5" i="2"/>
  <c r="H4" i="3"/>
  <c r="L31" i="2"/>
  <c r="D16" i="2"/>
  <c r="F61" i="3"/>
  <c r="D14" i="2"/>
  <c r="F54" i="3"/>
  <c r="G6" i="3"/>
  <c r="E7" i="2"/>
  <c r="F8" i="2"/>
  <c r="H7" i="3"/>
  <c r="G8" i="3"/>
  <c r="D15" i="2"/>
  <c r="F56" i="3"/>
  <c r="H5" i="3"/>
  <c r="F6" i="2"/>
  <c r="E61" i="3"/>
  <c r="C16" i="2"/>
  <c r="E54" i="3"/>
  <c r="C14" i="2"/>
  <c r="G5" i="3"/>
  <c r="E6" i="2"/>
  <c r="F7" i="2"/>
  <c r="H6" i="3"/>
  <c r="C12" i="2"/>
  <c r="E32" i="3"/>
  <c r="D13" i="2"/>
  <c r="F42" i="3"/>
  <c r="F21" i="3"/>
  <c r="D11" i="2"/>
  <c r="E42" i="3"/>
  <c r="C13" i="2"/>
  <c r="E21" i="3"/>
  <c r="C11" i="2"/>
  <c r="F32" i="3"/>
  <c r="D12" i="2"/>
  <c r="E62" i="3"/>
  <c r="F62" i="3"/>
  <c r="AQ57" i="1"/>
  <c r="AR57" i="1"/>
  <c r="C17" i="2" l="1"/>
  <c r="C18" i="2" s="1"/>
  <c r="F9" i="2"/>
  <c r="D17" i="2"/>
  <c r="D18" i="2" s="1"/>
  <c r="E9" i="2"/>
  <c r="G21" i="3"/>
  <c r="E11" i="2"/>
  <c r="E55" i="1" l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62" i="1"/>
  <c r="AM57" i="1"/>
  <c r="BH57" i="1"/>
  <c r="BG57" i="1"/>
  <c r="AR55" i="1"/>
  <c r="AR33" i="1"/>
  <c r="AQ33" i="1"/>
  <c r="AR22" i="1"/>
  <c r="AQ22" i="1"/>
  <c r="AP22" i="1"/>
  <c r="AR63" i="1" l="1"/>
  <c r="AQ63" i="1"/>
  <c r="H56" i="3"/>
  <c r="F15" i="2"/>
  <c r="H61" i="3"/>
  <c r="F16" i="2"/>
  <c r="G42" i="3"/>
  <c r="E13" i="2"/>
  <c r="E16" i="2"/>
  <c r="G61" i="3"/>
  <c r="H21" i="3"/>
  <c r="F11" i="2"/>
  <c r="F13" i="2"/>
  <c r="H42" i="3"/>
  <c r="G56" i="3"/>
  <c r="E15" i="2"/>
  <c r="BG55" i="1"/>
  <c r="BH55" i="1"/>
  <c r="BH33" i="1"/>
  <c r="BG33" i="1"/>
  <c r="BH63" i="1" l="1"/>
  <c r="H62" i="3" s="1"/>
  <c r="BG63" i="1"/>
  <c r="G62" i="3" s="1"/>
  <c r="G54" i="3"/>
  <c r="E14" i="2"/>
  <c r="E12" i="2"/>
  <c r="G32" i="3"/>
  <c r="H32" i="3"/>
  <c r="F12" i="2"/>
  <c r="F14" i="2"/>
  <c r="H54" i="3"/>
  <c r="E22" i="1"/>
  <c r="F17" i="2" l="1"/>
  <c r="F18" i="2" s="1"/>
  <c r="E17" i="2"/>
  <c r="E18" i="2" s="1"/>
  <c r="AO57" i="1"/>
  <c r="AP57" i="1"/>
  <c r="AN57" i="1"/>
  <c r="E33" i="1"/>
  <c r="AO33" i="1"/>
  <c r="AP33" i="1"/>
  <c r="AP63" i="1" s="1"/>
  <c r="AN33" i="1"/>
  <c r="AO22" i="1"/>
  <c r="AO63" i="1" s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N63" i="1" l="1"/>
  <c r="D12" i="1"/>
  <c r="D13" i="1" s="1"/>
  <c r="D14" i="1" s="1"/>
  <c r="D15" i="1" s="1"/>
  <c r="D16" i="1" s="1"/>
  <c r="D17" i="1" s="1"/>
  <c r="D18" i="1" s="1"/>
  <c r="D19" i="1" s="1"/>
  <c r="D20" i="1" s="1"/>
  <c r="D21" i="1" s="1"/>
  <c r="J23" i="2" l="1"/>
  <c r="B15" i="2"/>
  <c r="B14" i="2"/>
  <c r="B13" i="2"/>
  <c r="B12" i="2"/>
  <c r="B11" i="2"/>
  <c r="B8" i="2"/>
  <c r="B7" i="2"/>
  <c r="B6" i="2"/>
  <c r="B5" i="2"/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E57" i="1"/>
  <c r="E63" i="1" s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I63" i="1" s="1"/>
  <c r="AJ33" i="1"/>
  <c r="AK33" i="1"/>
  <c r="AL33" i="1"/>
  <c r="AM33" i="1"/>
  <c r="AM63" i="1" s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F22" i="1"/>
  <c r="G22" i="1"/>
  <c r="G63" i="1" s="1"/>
  <c r="H22" i="1"/>
  <c r="I22" i="1"/>
  <c r="J22" i="1"/>
  <c r="K22" i="1"/>
  <c r="K63" i="1" s="1"/>
  <c r="L22" i="1"/>
  <c r="M22" i="1"/>
  <c r="N22" i="1"/>
  <c r="AE63" i="1" l="1"/>
  <c r="Z63" i="1"/>
  <c r="V63" i="1"/>
  <c r="R63" i="1"/>
  <c r="N63" i="1"/>
  <c r="J63" i="1"/>
  <c r="F63" i="1"/>
  <c r="AL63" i="1"/>
  <c r="AH63" i="1"/>
  <c r="AD63" i="1"/>
  <c r="AB63" i="1"/>
  <c r="P63" i="1"/>
  <c r="X63" i="1"/>
  <c r="T63" i="1"/>
  <c r="L63" i="1"/>
  <c r="H63" i="1"/>
  <c r="AJ63" i="1"/>
  <c r="AF63" i="1"/>
  <c r="Y63" i="1"/>
  <c r="U63" i="1"/>
  <c r="Q63" i="1"/>
  <c r="M63" i="1"/>
  <c r="I63" i="1"/>
  <c r="AK63" i="1"/>
  <c r="AG63" i="1"/>
  <c r="AC63" i="1"/>
  <c r="AA63" i="1"/>
  <c r="W63" i="1"/>
  <c r="S63" i="1"/>
  <c r="O63" i="1"/>
</calcChain>
</file>

<file path=xl/sharedStrings.xml><?xml version="1.0" encoding="utf-8"?>
<sst xmlns="http://schemas.openxmlformats.org/spreadsheetml/2006/main" count="827" uniqueCount="140">
  <si>
    <t>Bacia Hidrográfica</t>
  </si>
  <si>
    <t>Domínio</t>
  </si>
  <si>
    <t>Início</t>
  </si>
  <si>
    <t>TOTAL</t>
  </si>
  <si>
    <t>Fonte</t>
  </si>
  <si>
    <t>Cobrado</t>
  </si>
  <si>
    <t>Arrecadado</t>
  </si>
  <si>
    <t>União</t>
  </si>
  <si>
    <t>ANA</t>
  </si>
  <si>
    <t>INEA/RJ</t>
  </si>
  <si>
    <t>RJ</t>
  </si>
  <si>
    <t>...</t>
  </si>
  <si>
    <t>Paraíba do Sul</t>
  </si>
  <si>
    <t>SP</t>
  </si>
  <si>
    <t>MG</t>
  </si>
  <si>
    <t>Fundação PCJ</t>
  </si>
  <si>
    <t>PCJ (paulista)</t>
  </si>
  <si>
    <t>PJ</t>
  </si>
  <si>
    <t>IGAM/MG</t>
  </si>
  <si>
    <t>das Velhas</t>
  </si>
  <si>
    <t>Araguari</t>
  </si>
  <si>
    <t>Piranga</t>
  </si>
  <si>
    <t>Piracicaba</t>
  </si>
  <si>
    <t>Santo Antônio</t>
  </si>
  <si>
    <t>Suaçuí</t>
  </si>
  <si>
    <t>Caratinga</t>
  </si>
  <si>
    <t>Manhuaçu</t>
  </si>
  <si>
    <t>Guandu</t>
  </si>
  <si>
    <t>CE</t>
  </si>
  <si>
    <t>COGERH/CE</t>
  </si>
  <si>
    <t>Sorocaba e Médio Tietê</t>
  </si>
  <si>
    <t>Baixo Tietê</t>
  </si>
  <si>
    <t>Baixada Santista</t>
  </si>
  <si>
    <t>Alto Iguaçu e Afluentes do Alto Ribeira</t>
  </si>
  <si>
    <t>PR</t>
  </si>
  <si>
    <t>AguasParaná</t>
  </si>
  <si>
    <t>ANEEL</t>
  </si>
  <si>
    <t>PARANÁ</t>
  </si>
  <si>
    <t>SÃO PAULO</t>
  </si>
  <si>
    <t>INTERESTADUAL</t>
  </si>
  <si>
    <t>Total CE</t>
  </si>
  <si>
    <t>Total RJ</t>
  </si>
  <si>
    <t>Total SP</t>
  </si>
  <si>
    <t>Total MG</t>
  </si>
  <si>
    <t>MINAS GERAIS</t>
  </si>
  <si>
    <t>Total PR</t>
  </si>
  <si>
    <t>UHEs</t>
  </si>
  <si>
    <t>1- De acordo com o Decreto nº 7.402/10, a parcela referida no inciso II do § 1º do art. 17 da Lei nº 9.648/98, constitui cobrança pelo uso de recursos hídricos, prevista no inciso IV do art. 5º da Lei nº 9.433/97, e será destinada ao Ministério do Meio Ambiente para as despesas que constituem obrigações legais referentes à Política Nacional de Recursos Hídricos e ao Sistema Nacional de Gerenciamento de Recursos Hídricos.</t>
  </si>
  <si>
    <t>Médio Paraíba do Sul</t>
  </si>
  <si>
    <t>Piabanha</t>
  </si>
  <si>
    <t>Baixo Paraíba do Sul</t>
  </si>
  <si>
    <t>Baía de Guanabara</t>
  </si>
  <si>
    <t>Baía da Ilha Grande</t>
  </si>
  <si>
    <t>Itabapoana</t>
  </si>
  <si>
    <t>Lagos São João</t>
  </si>
  <si>
    <t>Macaé e Rio das Ostras</t>
  </si>
  <si>
    <t>São Francisco</t>
  </si>
  <si>
    <t>Doce</t>
  </si>
  <si>
    <t>Ceará</t>
  </si>
  <si>
    <t>Rio de Janeiro</t>
  </si>
  <si>
    <t>São Paulo</t>
  </si>
  <si>
    <t>Minas Gerais</t>
  </si>
  <si>
    <t>Paraná</t>
  </si>
  <si>
    <t>TOTAL INTERESTADUAL</t>
  </si>
  <si>
    <t>Piracicaba, Capivari, Jundiaí (PCJ)</t>
  </si>
  <si>
    <t>Cobranças Implementadas</t>
  </si>
  <si>
    <t>Cobranças Interestaduais</t>
  </si>
  <si>
    <t>Cobranças Estaduais</t>
  </si>
  <si>
    <t>Total</t>
  </si>
  <si>
    <t>Cobrança</t>
  </si>
  <si>
    <t>Valores Arrecadados com a Cobrança pelo Uso de Recursos Hídricos do Setor Hidrelétrico no País, em R$ 1,00</t>
  </si>
  <si>
    <t>Valores Cobrados e Arrecadados com a Cobrança pelo Uso de Recursos Hídricos em Bacias Hidrográficas no País, em R$ 1,00</t>
  </si>
  <si>
    <t>Piracicaba, Capivari, Jundiaí (Comitês PCJ)</t>
  </si>
  <si>
    <t>São Francisco (CBHSF)</t>
  </si>
  <si>
    <t>Paraíba do Sul (CEIVAP)</t>
  </si>
  <si>
    <t>Mecanismo Diferenciado de Pagamento - MDP, em R$ 1,00</t>
  </si>
  <si>
    <t>1- MDP = Mecanismo Diferenciado de Pagamento (refere a mecanismo de redução do valor cobrado em razão de investimentos voluntários dos usuários em ações de melhoria da quantidade/qualidade da água.</t>
  </si>
  <si>
    <t>Tipo de Usina</t>
  </si>
  <si>
    <r>
      <t>SETOR HIDRELÉTRICO</t>
    </r>
    <r>
      <rPr>
        <b/>
        <vertAlign val="superscript"/>
        <sz val="10"/>
        <rFont val="Arial"/>
        <family val="2"/>
      </rPr>
      <t>1</t>
    </r>
  </si>
  <si>
    <r>
      <t>MDP</t>
    </r>
    <r>
      <rPr>
        <b/>
        <vertAlign val="superscript"/>
        <sz val="10"/>
        <rFont val="Arial"/>
        <family val="2"/>
      </rPr>
      <t>1</t>
    </r>
  </si>
  <si>
    <r>
      <t>Piracicaba, Capivari, Jundiaí (Comitês PCJ)</t>
    </r>
    <r>
      <rPr>
        <vertAlign val="superscript"/>
        <sz val="10"/>
        <color rgb="FF000000"/>
        <rFont val="Arial"/>
        <family val="2"/>
      </rPr>
      <t>2</t>
    </r>
  </si>
  <si>
    <t>2- Conforme Resolução CNRH nº 78/07.</t>
  </si>
  <si>
    <t xml:space="preserve">Cobrado </t>
  </si>
  <si>
    <t>Coreaú</t>
  </si>
  <si>
    <t>Acaraú</t>
  </si>
  <si>
    <t>Litoral</t>
  </si>
  <si>
    <t>Curu</t>
  </si>
  <si>
    <t>Metropolitana</t>
  </si>
  <si>
    <t>Baixo Jaguaribe</t>
  </si>
  <si>
    <t>Parnaíba (Sertão Crateús e Serra Ibiapaba)</t>
  </si>
  <si>
    <t>Banabuiú</t>
  </si>
  <si>
    <t>Médio Jaguaribe</t>
  </si>
  <si>
    <t>Alto Jaguaribe</t>
  </si>
  <si>
    <t>Salgado</t>
  </si>
  <si>
    <t>Alto Tietê</t>
  </si>
  <si>
    <t>PARAÍBA</t>
  </si>
  <si>
    <t>AESA</t>
  </si>
  <si>
    <t>Preto/Paraibuna</t>
  </si>
  <si>
    <t>Pomba/Muriaé</t>
  </si>
  <si>
    <t>Total PB</t>
  </si>
  <si>
    <t>PB</t>
  </si>
  <si>
    <t>Todas as bacias</t>
  </si>
  <si>
    <t>Paraíba</t>
  </si>
  <si>
    <t>Em todas as bacias hidrográficas do Estado</t>
  </si>
  <si>
    <t>PCJ</t>
  </si>
  <si>
    <t>Doce (CBH-Doce)</t>
  </si>
  <si>
    <t>CEARÁ</t>
  </si>
  <si>
    <t>Rio Dois Rios</t>
  </si>
  <si>
    <t>Cobrança em Bacias Hidrográficas, em R$ milhões</t>
  </si>
  <si>
    <t>RIO DE JANEIRO</t>
  </si>
  <si>
    <t>Cobrança do Setor Hidrelétrico, em R$ milhões</t>
  </si>
  <si>
    <t>Mecanismo Diferenciado de Pagamento (MDP), em R$ milhões</t>
  </si>
  <si>
    <t>Valores Cobrados e Arrecadados com a Cobrança pelo Uso de Recursos Hídricos em Bacias Hidrográficas no País, em R$ milhões</t>
  </si>
  <si>
    <t>Saneamento</t>
  </si>
  <si>
    <t>Indústria</t>
  </si>
  <si>
    <t>Outros</t>
  </si>
  <si>
    <t>Litoral Sul</t>
  </si>
  <si>
    <t>Litoral Norte</t>
  </si>
  <si>
    <t>Tietê Jacaré</t>
  </si>
  <si>
    <t>Tietê Batalha</t>
  </si>
  <si>
    <t xml:space="preserve">Ribeira de Iguape e Litoral Sul </t>
  </si>
  <si>
    <t>Agropecuária</t>
  </si>
  <si>
    <t>Termelétrica</t>
  </si>
  <si>
    <t>Mineração</t>
  </si>
  <si>
    <t>Velhas</t>
  </si>
  <si>
    <t>SSRH/SP</t>
  </si>
  <si>
    <r>
      <t>TOTAL NO PAÍS</t>
    </r>
    <r>
      <rPr>
        <b/>
        <sz val="11"/>
        <color rgb="FFFFC000"/>
        <rFont val="Arial"/>
        <family val="2"/>
      </rPr>
      <t xml:space="preserve"> (cobranças em bacias hidrográficas)</t>
    </r>
  </si>
  <si>
    <r>
      <t>Doce (CBH-Doce)</t>
    </r>
    <r>
      <rPr>
        <vertAlign val="superscript"/>
        <sz val="10"/>
        <color rgb="FF000000"/>
        <rFont val="Arial"/>
        <family val="2"/>
      </rPr>
      <t>1</t>
    </r>
  </si>
  <si>
    <t>1- Os boletos referentes à cobrança de 2011 na Bacia do Doce foram encaminhados somente em 2012.</t>
  </si>
  <si>
    <r>
      <t>CEARÁ</t>
    </r>
    <r>
      <rPr>
        <b/>
        <vertAlign val="superscript"/>
        <sz val="10"/>
        <color theme="1"/>
        <rFont val="Arial"/>
        <family val="2"/>
      </rPr>
      <t>2</t>
    </r>
  </si>
  <si>
    <t>2- A COGERH/CE não possui os valores cobrados e arrecadados por bacia para os anos anteriores a 2008.</t>
  </si>
  <si>
    <r>
      <t>RIO DE JANEIRO</t>
    </r>
    <r>
      <rPr>
        <b/>
        <vertAlign val="superscript"/>
        <sz val="10"/>
        <color theme="1"/>
        <rFont val="Arial"/>
        <family val="2"/>
      </rPr>
      <t>3</t>
    </r>
  </si>
  <si>
    <t>3- Sobre os valores cobrados 2004/2007 e arrecadados 2004/2006, ver Nota Técnica nº 001/2008/DGRH.</t>
  </si>
  <si>
    <t>Transferência de Valores Arrecadados com a Cobrança pelo Uso de Recursos Hídricos do CBH Guandu para o CEIVAP, em R$ 1,00</t>
  </si>
  <si>
    <t>COBRANÇA TOTAL NO PAÍS</t>
  </si>
  <si>
    <r>
      <t>Transposições PBS/Guandu</t>
    </r>
    <r>
      <rPr>
        <vertAlign val="superscript"/>
        <sz val="10"/>
        <color rgb="FF000000"/>
        <rFont val="Arial"/>
        <family val="2"/>
      </rPr>
      <t>1</t>
    </r>
  </si>
  <si>
    <t>1- Em função das transposições das águas da bacia do rio Paraíba do Sul para a bacia do rio Guandu, o CBH-Guandu transfere ao CEIVAP parte dos seus recursos arrecadados com a cobrança pelo uso de recursos hídricos (de jan/07 a set/16: 15%; e a partir de out/16: 20%). O CBH-Guandu tem atuação nos rios Guandu, Guarda e Guarda-Mirim, a transferência refere-se apenas a arrecadação sobre as águas superficiais do rio Guandu. Não há emissão de boleto pela ANA, sendo os valores transferidos diretamente do INEA/RJ para o CEIVAP.</t>
  </si>
  <si>
    <t>Transposições PBS/Guandu</t>
  </si>
  <si>
    <t>Transferência de Valores do CBH Guandu para o CEIVAP,                                em R$ milhões</t>
  </si>
  <si>
    <t>Atualizada: jun/2017.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</si>
</sst>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_-;\-* #,##0_-;_-* \-??_-;_-@_-"/>
    <numFmt numFmtId="166" formatCode="* #,##0\ ;\-* #,##0\ ;* \-#\ ;@\ "/>
    <numFmt numFmtId="167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3" tint="0.79998168889431442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b/>
      <sz val="14"/>
      <color rgb="FFFFC000"/>
      <name val="Arial"/>
      <family val="2"/>
    </font>
    <font>
      <b/>
      <sz val="5"/>
      <color rgb="FFFFC000"/>
      <name val="Arial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CC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6" fillId="0" borderId="0" xfId="0" applyFont="1" applyFill="1" applyBorder="1"/>
    <xf numFmtId="43" fontId="6" fillId="0" borderId="0" xfId="0" applyNumberFormat="1" applyFont="1" applyFill="1" applyBorder="1"/>
    <xf numFmtId="0" fontId="6" fillId="0" borderId="0" xfId="0" applyFont="1"/>
    <xf numFmtId="17" fontId="4" fillId="0" borderId="5" xfId="0" quotePrefix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/>
    <xf numFmtId="164" fontId="6" fillId="0" borderId="5" xfId="1" applyNumberFormat="1" applyFont="1" applyFill="1" applyBorder="1"/>
    <xf numFmtId="164" fontId="8" fillId="4" borderId="5" xfId="1" applyNumberFormat="1" applyFont="1" applyFill="1" applyBorder="1"/>
    <xf numFmtId="164" fontId="4" fillId="0" borderId="5" xfId="0" applyNumberFormat="1" applyFont="1" applyBorder="1"/>
    <xf numFmtId="164" fontId="8" fillId="3" borderId="5" xfId="1" applyNumberFormat="1" applyFont="1" applyFill="1" applyBorder="1"/>
    <xf numFmtId="164" fontId="6" fillId="0" borderId="5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1" applyNumberFormat="1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ont="1" applyFill="1"/>
    <xf numFmtId="164" fontId="13" fillId="2" borderId="17" xfId="1" applyNumberFormat="1" applyFont="1" applyFill="1" applyBorder="1"/>
    <xf numFmtId="0" fontId="12" fillId="2" borderId="18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164" fontId="15" fillId="2" borderId="23" xfId="1" applyNumberFormat="1" applyFont="1" applyFill="1" applyBorder="1"/>
    <xf numFmtId="0" fontId="16" fillId="2" borderId="24" xfId="0" applyFont="1" applyFill="1" applyBorder="1" applyAlignment="1">
      <alignment horizontal="center"/>
    </xf>
    <xf numFmtId="0" fontId="17" fillId="0" borderId="0" xfId="0" applyFont="1"/>
    <xf numFmtId="0" fontId="15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64" fontId="15" fillId="2" borderId="16" xfId="1" applyNumberFormat="1" applyFont="1" applyFill="1" applyBorder="1"/>
    <xf numFmtId="0" fontId="16" fillId="2" borderId="20" xfId="0" applyFont="1" applyFill="1" applyBorder="1" applyAlignment="1">
      <alignment horizontal="center"/>
    </xf>
    <xf numFmtId="164" fontId="8" fillId="4" borderId="6" xfId="1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15" fillId="2" borderId="8" xfId="1" applyNumberFormat="1" applyFont="1" applyFill="1" applyBorder="1"/>
    <xf numFmtId="0" fontId="16" fillId="2" borderId="9" xfId="0" applyFont="1" applyFill="1" applyBorder="1" applyAlignment="1">
      <alignment horizontal="center"/>
    </xf>
    <xf numFmtId="0" fontId="20" fillId="0" borderId="0" xfId="0" applyFont="1"/>
    <xf numFmtId="0" fontId="2" fillId="2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0" xfId="0" applyFont="1" applyFill="1"/>
    <xf numFmtId="164" fontId="18" fillId="0" borderId="0" xfId="1" applyNumberFormat="1" applyFont="1" applyFill="1" applyBorder="1"/>
    <xf numFmtId="164" fontId="5" fillId="5" borderId="5" xfId="1" applyNumberFormat="1" applyFont="1" applyFill="1" applyBorder="1"/>
    <xf numFmtId="164" fontId="6" fillId="5" borderId="5" xfId="1" applyNumberFormat="1" applyFont="1" applyFill="1" applyBorder="1"/>
    <xf numFmtId="0" fontId="4" fillId="4" borderId="5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164" fontId="8" fillId="5" borderId="5" xfId="1" applyNumberFormat="1" applyFont="1" applyFill="1" applyBorder="1"/>
    <xf numFmtId="164" fontId="8" fillId="4" borderId="5" xfId="1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vertical="center" wrapText="1"/>
    </xf>
    <xf numFmtId="164" fontId="8" fillId="3" borderId="17" xfId="1" applyNumberFormat="1" applyFont="1" applyFill="1" applyBorder="1"/>
    <xf numFmtId="164" fontId="8" fillId="4" borderId="15" xfId="1" applyNumberFormat="1" applyFont="1" applyFill="1" applyBorder="1"/>
    <xf numFmtId="165" fontId="21" fillId="0" borderId="5" xfId="1" applyNumberFormat="1" applyFont="1" applyFill="1" applyBorder="1" applyAlignment="1" applyProtection="1"/>
    <xf numFmtId="164" fontId="6" fillId="0" borderId="0" xfId="0" applyNumberFormat="1" applyFont="1"/>
    <xf numFmtId="0" fontId="10" fillId="0" borderId="0" xfId="2"/>
    <xf numFmtId="0" fontId="10" fillId="0" borderId="0" xfId="2" applyFill="1" applyBorder="1" applyAlignment="1">
      <alignment horizontal="center" vertical="center" wrapText="1"/>
    </xf>
    <xf numFmtId="164" fontId="10" fillId="0" borderId="0" xfId="2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164" fontId="8" fillId="4" borderId="30" xfId="1" applyNumberFormat="1" applyFont="1" applyFill="1" applyBorder="1"/>
    <xf numFmtId="164" fontId="6" fillId="0" borderId="5" xfId="1" quotePrefix="1" applyNumberFormat="1" applyFont="1" applyFill="1" applyBorder="1"/>
    <xf numFmtId="0" fontId="21" fillId="0" borderId="5" xfId="0" applyFont="1" applyFill="1" applyBorder="1" applyAlignment="1">
      <alignment horizontal="center" vertical="center" wrapText="1"/>
    </xf>
    <xf numFmtId="17" fontId="21" fillId="0" borderId="5" xfId="0" applyNumberFormat="1" applyFont="1" applyFill="1" applyBorder="1" applyAlignment="1">
      <alignment horizontal="center" vertical="center" wrapText="1"/>
    </xf>
    <xf numFmtId="166" fontId="21" fillId="6" borderId="5" xfId="1" applyNumberFormat="1" applyFont="1" applyFill="1" applyBorder="1" applyAlignment="1" applyProtection="1"/>
    <xf numFmtId="166" fontId="21" fillId="7" borderId="5" xfId="1" applyNumberFormat="1" applyFont="1" applyFill="1" applyBorder="1" applyAlignment="1" applyProtection="1"/>
    <xf numFmtId="166" fontId="21" fillId="9" borderId="5" xfId="1" applyNumberFormat="1" applyFont="1" applyFill="1" applyBorder="1" applyAlignment="1" applyProtection="1"/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9" fillId="6" borderId="5" xfId="1" applyNumberFormat="1" applyFont="1" applyFill="1" applyBorder="1" applyAlignment="1">
      <alignment horizontal="center" vertical="center"/>
    </xf>
    <xf numFmtId="164" fontId="21" fillId="8" borderId="5" xfId="1" applyNumberFormat="1" applyFont="1" applyFill="1" applyBorder="1" applyAlignment="1" applyProtection="1"/>
    <xf numFmtId="164" fontId="6" fillId="0" borderId="5" xfId="1" applyNumberFormat="1" applyFont="1" applyBorder="1"/>
    <xf numFmtId="164" fontId="8" fillId="4" borderId="0" xfId="1" applyNumberFormat="1" applyFont="1" applyFill="1"/>
    <xf numFmtId="0" fontId="21" fillId="0" borderId="6" xfId="0" applyFont="1" applyBorder="1" applyAlignment="1">
      <alignment horizontal="center"/>
    </xf>
    <xf numFmtId="164" fontId="6" fillId="0" borderId="0" xfId="1" applyNumberFormat="1" applyFont="1" applyBorder="1"/>
    <xf numFmtId="164" fontId="6" fillId="0" borderId="5" xfId="1" quotePrefix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 applyProtection="1"/>
    <xf numFmtId="164" fontId="21" fillId="5" borderId="5" xfId="1" applyNumberFormat="1" applyFont="1" applyFill="1" applyBorder="1" applyAlignment="1" applyProtection="1"/>
    <xf numFmtId="166" fontId="21" fillId="0" borderId="5" xfId="1" applyNumberFormat="1" applyFont="1" applyFill="1" applyBorder="1" applyAlignment="1" applyProtection="1"/>
    <xf numFmtId="0" fontId="2" fillId="2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4" fontId="9" fillId="0" borderId="5" xfId="1" applyNumberFormat="1" applyFont="1" applyFill="1" applyBorder="1"/>
    <xf numFmtId="164" fontId="18" fillId="3" borderId="5" xfId="1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164" fontId="9" fillId="5" borderId="5" xfId="1" applyNumberFormat="1" applyFont="1" applyFill="1" applyBorder="1"/>
    <xf numFmtId="0" fontId="6" fillId="3" borderId="18" xfId="0" applyFont="1" applyFill="1" applyBorder="1" applyAlignment="1">
      <alignment horizontal="center"/>
    </xf>
    <xf numFmtId="164" fontId="8" fillId="10" borderId="17" xfId="1" applyNumberFormat="1" applyFont="1" applyFill="1" applyBorder="1"/>
    <xf numFmtId="164" fontId="6" fillId="0" borderId="17" xfId="1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164" fontId="8" fillId="4" borderId="32" xfId="1" applyNumberFormat="1" applyFont="1" applyFill="1" applyBorder="1"/>
    <xf numFmtId="164" fontId="15" fillId="2" borderId="33" xfId="1" applyNumberFormat="1" applyFont="1" applyFill="1" applyBorder="1"/>
    <xf numFmtId="164" fontId="15" fillId="2" borderId="31" xfId="1" applyNumberFormat="1" applyFont="1" applyFill="1" applyBorder="1"/>
    <xf numFmtId="164" fontId="8" fillId="4" borderId="32" xfId="1" applyNumberFormat="1" applyFont="1" applyFill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9" fillId="0" borderId="0" xfId="1" applyNumberFormat="1" applyFont="1"/>
    <xf numFmtId="0" fontId="2" fillId="2" borderId="5" xfId="0" applyFont="1" applyFill="1" applyBorder="1" applyAlignment="1">
      <alignment horizontal="center" vertical="center" wrapText="1"/>
    </xf>
    <xf numFmtId="164" fontId="9" fillId="0" borderId="5" xfId="1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6" fillId="0" borderId="5" xfId="1" applyFont="1" applyFill="1" applyBorder="1"/>
    <xf numFmtId="43" fontId="21" fillId="0" borderId="5" xfId="1" applyFont="1" applyFill="1" applyBorder="1" applyAlignment="1" applyProtection="1"/>
    <xf numFmtId="43" fontId="8" fillId="3" borderId="5" xfId="1" applyFont="1" applyFill="1" applyBorder="1"/>
    <xf numFmtId="43" fontId="8" fillId="4" borderId="5" xfId="1" applyFont="1" applyFill="1" applyBorder="1"/>
    <xf numFmtId="43" fontId="9" fillId="0" borderId="5" xfId="1" applyFont="1" applyFill="1" applyBorder="1"/>
    <xf numFmtId="43" fontId="18" fillId="3" borderId="5" xfId="1" applyFont="1" applyFill="1" applyBorder="1"/>
    <xf numFmtId="43" fontId="13" fillId="2" borderId="8" xfId="1" applyFont="1" applyFill="1" applyBorder="1"/>
    <xf numFmtId="43" fontId="6" fillId="0" borderId="6" xfId="1" applyFont="1" applyFill="1" applyBorder="1"/>
    <xf numFmtId="43" fontId="8" fillId="3" borderId="6" xfId="1" applyFont="1" applyFill="1" applyBorder="1"/>
    <xf numFmtId="43" fontId="6" fillId="0" borderId="5" xfId="1" applyFont="1" applyFill="1" applyBorder="1" applyAlignment="1">
      <alignment horizontal="center"/>
    </xf>
    <xf numFmtId="43" fontId="13" fillId="2" borderId="9" xfId="1" applyFont="1" applyFill="1" applyBorder="1"/>
    <xf numFmtId="43" fontId="6" fillId="0" borderId="0" xfId="0" applyNumberFormat="1" applyFont="1"/>
    <xf numFmtId="17" fontId="9" fillId="0" borderId="5" xfId="0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/>
    </xf>
    <xf numFmtId="43" fontId="8" fillId="0" borderId="9" xfId="1" applyFont="1" applyFill="1" applyBorder="1"/>
    <xf numFmtId="43" fontId="21" fillId="0" borderId="6" xfId="1" applyFont="1" applyFill="1" applyBorder="1" applyAlignment="1" applyProtection="1"/>
    <xf numFmtId="43" fontId="8" fillId="4" borderId="6" xfId="1" applyFont="1" applyFill="1" applyBorder="1"/>
    <xf numFmtId="43" fontId="9" fillId="0" borderId="6" xfId="1" applyFont="1" applyFill="1" applyBorder="1"/>
    <xf numFmtId="43" fontId="18" fillId="3" borderId="6" xfId="1" applyFont="1" applyFill="1" applyBorder="1"/>
    <xf numFmtId="167" fontId="6" fillId="0" borderId="0" xfId="4" applyNumberFormat="1" applyFont="1" applyFill="1" applyBorder="1"/>
    <xf numFmtId="165" fontId="22" fillId="11" borderId="5" xfId="1" applyNumberFormat="1" applyFont="1" applyFill="1" applyBorder="1" applyAlignment="1" applyProtection="1"/>
    <xf numFmtId="164" fontId="6" fillId="0" borderId="11" xfId="1" applyNumberFormat="1" applyFont="1" applyFill="1" applyBorder="1"/>
    <xf numFmtId="164" fontId="6" fillId="0" borderId="26" xfId="1" applyNumberFormat="1" applyFont="1" applyFill="1" applyBorder="1"/>
    <xf numFmtId="0" fontId="6" fillId="0" borderId="0" xfId="0" applyFont="1" applyFill="1" applyBorder="1"/>
    <xf numFmtId="0" fontId="4" fillId="0" borderId="5" xfId="0" applyFont="1" applyFill="1" applyBorder="1" applyAlignment="1">
      <alignment vertical="center" wrapText="1"/>
    </xf>
    <xf numFmtId="164" fontId="6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/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0" fillId="0" borderId="0" xfId="0" applyFont="1" applyFill="1"/>
    <xf numFmtId="0" fontId="10" fillId="0" borderId="0" xfId="2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6" fillId="0" borderId="0" xfId="0" applyFont="1" applyFill="1"/>
    <xf numFmtId="17" fontId="4" fillId="0" borderId="8" xfId="0" applyNumberFormat="1" applyFont="1" applyFill="1" applyBorder="1" applyAlignment="1">
      <alignment horizontal="center" vertical="center" wrapText="1"/>
    </xf>
    <xf numFmtId="164" fontId="5" fillId="5" borderId="8" xfId="1" applyNumberFormat="1" applyFont="1" applyFill="1" applyBorder="1"/>
    <xf numFmtId="164" fontId="6" fillId="5" borderId="8" xfId="1" applyNumberFormat="1" applyFont="1" applyFill="1" applyBorder="1"/>
    <xf numFmtId="0" fontId="2" fillId="2" borderId="3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" fontId="4" fillId="4" borderId="8" xfId="0" applyNumberFormat="1" applyFont="1" applyFill="1" applyBorder="1" applyAlignment="1">
      <alignment horizontal="center" vertical="center" wrapText="1"/>
    </xf>
    <xf numFmtId="9" fontId="13" fillId="0" borderId="0" xfId="4" applyFont="1" applyFill="1" applyBorder="1"/>
    <xf numFmtId="9" fontId="2" fillId="0" borderId="0" xfId="4" applyFont="1" applyFill="1" applyBorder="1"/>
    <xf numFmtId="43" fontId="6" fillId="0" borderId="8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9" fillId="0" borderId="5" xfId="1" applyFont="1" applyBorder="1"/>
    <xf numFmtId="43" fontId="21" fillId="5" borderId="5" xfId="1" applyFont="1" applyFill="1" applyBorder="1" applyAlignment="1" applyProtection="1"/>
    <xf numFmtId="43" fontId="21" fillId="8" borderId="5" xfId="1" applyFont="1" applyFill="1" applyBorder="1" applyAlignment="1" applyProtection="1"/>
    <xf numFmtId="43" fontId="6" fillId="0" borderId="5" xfId="1" applyFont="1" applyBorder="1"/>
    <xf numFmtId="43" fontId="6" fillId="0" borderId="5" xfId="1" applyFont="1" applyBorder="1" applyAlignment="1">
      <alignment horizontal="center"/>
    </xf>
    <xf numFmtId="164" fontId="6" fillId="0" borderId="17" xfId="5" applyNumberFormat="1" applyFont="1" applyFill="1" applyBorder="1"/>
    <xf numFmtId="9" fontId="0" fillId="0" borderId="0" xfId="4" applyFont="1"/>
    <xf numFmtId="9" fontId="20" fillId="0" borderId="0" xfId="4" applyFont="1" applyFill="1"/>
    <xf numFmtId="9" fontId="6" fillId="0" borderId="0" xfId="4" applyFont="1"/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164" fontId="8" fillId="5" borderId="26" xfId="1" applyNumberFormat="1" applyFont="1" applyFill="1" applyBorder="1" applyAlignment="1">
      <alignment horizontal="center"/>
    </xf>
    <xf numFmtId="164" fontId="8" fillId="5" borderId="11" xfId="1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8" fillId="4" borderId="26" xfId="1" applyNumberFormat="1" applyFont="1" applyFill="1" applyBorder="1" applyAlignment="1">
      <alignment horizontal="center"/>
    </xf>
    <xf numFmtId="164" fontId="8" fillId="4" borderId="11" xfId="1" applyNumberFormat="1" applyFont="1" applyFill="1" applyBorder="1" applyAlignment="1">
      <alignment horizontal="center"/>
    </xf>
    <xf numFmtId="164" fontId="8" fillId="4" borderId="31" xfId="1" applyNumberFormat="1" applyFont="1" applyFill="1" applyBorder="1" applyAlignment="1">
      <alignment horizontal="center"/>
    </xf>
    <xf numFmtId="164" fontId="8" fillId="4" borderId="35" xfId="1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164" fontId="8" fillId="4" borderId="27" xfId="1" applyNumberFormat="1" applyFont="1" applyFill="1" applyBorder="1" applyAlignment="1">
      <alignment horizontal="center"/>
    </xf>
    <xf numFmtId="164" fontId="8" fillId="4" borderId="34" xfId="1" applyNumberFormat="1" applyFont="1" applyFill="1" applyBorder="1" applyAlignment="1">
      <alignment horizontal="center"/>
    </xf>
    <xf numFmtId="164" fontId="8" fillId="4" borderId="28" xfId="1" applyNumberFormat="1" applyFont="1" applyFill="1" applyBorder="1" applyAlignment="1">
      <alignment horizontal="center"/>
    </xf>
    <xf numFmtId="164" fontId="8" fillId="4" borderId="25" xfId="1" applyNumberFormat="1" applyFont="1" applyFill="1" applyBorder="1" applyAlignment="1">
      <alignment horizontal="center"/>
    </xf>
    <xf numFmtId="164" fontId="8" fillId="4" borderId="31" xfId="5" applyNumberFormat="1" applyFont="1" applyFill="1" applyBorder="1" applyAlignment="1">
      <alignment horizontal="center"/>
    </xf>
    <xf numFmtId="164" fontId="8" fillId="4" borderId="23" xfId="5" applyNumberFormat="1" applyFont="1" applyFill="1" applyBorder="1" applyAlignment="1">
      <alignment horizontal="center"/>
    </xf>
    <xf numFmtId="164" fontId="8" fillId="4" borderId="35" xfId="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6">
    <cellStyle name="Hiperlink" xfId="2" builtinId="8"/>
    <cellStyle name="Normal" xfId="0" builtinId="0"/>
    <cellStyle name="Normal 2" xfId="3"/>
    <cellStyle name="Porcentagem" xfId="4" builtinId="5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quivos.ana.gov.br/institucional/sag/CobrancaUso/Cobranca/NotaTecnica_SERLA_nr_01_2008_DGR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9"/>
  <sheetViews>
    <sheetView tabSelected="1" workbookViewId="0">
      <pane xSplit="4" ySplit="4" topLeftCell="AQ5" activePane="bottomRight" state="frozen"/>
      <selection pane="topRight" activeCell="E1" sqref="E1"/>
      <selection pane="bottomLeft" activeCell="A5" sqref="A5"/>
      <selection pane="bottomRight" sqref="A1:BI1"/>
    </sheetView>
  </sheetViews>
  <sheetFormatPr defaultRowHeight="15" outlineLevelCol="1" x14ac:dyDescent="0.25"/>
  <cols>
    <col min="1" max="1" width="18.140625" style="5" customWidth="1"/>
    <col min="2" max="2" width="40" style="5" customWidth="1"/>
    <col min="3" max="3" width="8.5703125" style="5" bestFit="1" customWidth="1"/>
    <col min="4" max="4" width="7.5703125" style="5" customWidth="1"/>
    <col min="5" max="5" width="9.85546875" style="5" bestFit="1" customWidth="1"/>
    <col min="6" max="6" width="11.5703125" style="5" bestFit="1" customWidth="1"/>
    <col min="7" max="7" width="12.42578125" style="5" customWidth="1"/>
    <col min="8" max="14" width="11.5703125" style="5" bestFit="1" customWidth="1"/>
    <col min="15" max="21" width="12.7109375" style="5" bestFit="1" customWidth="1"/>
    <col min="22" max="39" width="14" style="5" bestFit="1" customWidth="1"/>
    <col min="40" max="42" width="14" style="5" customWidth="1"/>
    <col min="43" max="44" width="14" style="5" bestFit="1" customWidth="1"/>
    <col min="45" max="46" width="14" style="5" hidden="1" customWidth="1" outlineLevel="1"/>
    <col min="47" max="47" width="14" style="143" hidden="1" customWidth="1" outlineLevel="1"/>
    <col min="48" max="48" width="14" style="5" hidden="1" customWidth="1" outlineLevel="1"/>
    <col min="49" max="49" width="14" style="137" hidden="1" customWidth="1" outlineLevel="1"/>
    <col min="50" max="50" width="14" style="5" hidden="1" customWidth="1" outlineLevel="1"/>
    <col min="51" max="51" width="14" style="5" customWidth="1" collapsed="1"/>
    <col min="52" max="53" width="14" style="5" hidden="1" customWidth="1" outlineLevel="1"/>
    <col min="54" max="54" width="14" style="143" hidden="1" customWidth="1" outlineLevel="1"/>
    <col min="55" max="55" width="14" style="5" hidden="1" customWidth="1" outlineLevel="1"/>
    <col min="56" max="56" width="14" style="137" hidden="1" customWidth="1" outlineLevel="1"/>
    <col min="57" max="57" width="14" style="5" hidden="1" customWidth="1" outlineLevel="1"/>
    <col min="58" max="58" width="14" style="5" customWidth="1" collapsed="1"/>
    <col min="59" max="60" width="15.7109375" style="5" bestFit="1" customWidth="1"/>
    <col min="61" max="61" width="15.5703125" bestFit="1" customWidth="1"/>
    <col min="63" max="63" width="15.140625" customWidth="1"/>
    <col min="64" max="64" width="14" bestFit="1" customWidth="1"/>
    <col min="65" max="66" width="15.28515625" customWidth="1"/>
  </cols>
  <sheetData>
    <row r="1" spans="1:66" ht="18" x14ac:dyDescent="0.25">
      <c r="A1" s="178" t="s">
        <v>71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80"/>
    </row>
    <row r="2" spans="1:66" s="7" customFormat="1" ht="15" customHeight="1" x14ac:dyDescent="0.2">
      <c r="A2" s="181" t="s">
        <v>0</v>
      </c>
      <c r="B2" s="182"/>
      <c r="C2" s="182" t="s">
        <v>1</v>
      </c>
      <c r="D2" s="182" t="s">
        <v>2</v>
      </c>
      <c r="E2" s="183">
        <v>1996</v>
      </c>
      <c r="F2" s="183"/>
      <c r="G2" s="183">
        <v>1997</v>
      </c>
      <c r="H2" s="183"/>
      <c r="I2" s="183">
        <v>1998</v>
      </c>
      <c r="J2" s="183"/>
      <c r="K2" s="183">
        <v>1999</v>
      </c>
      <c r="L2" s="183"/>
      <c r="M2" s="183">
        <v>2000</v>
      </c>
      <c r="N2" s="183"/>
      <c r="O2" s="183">
        <v>2001</v>
      </c>
      <c r="P2" s="183"/>
      <c r="Q2" s="183">
        <v>2002</v>
      </c>
      <c r="R2" s="183"/>
      <c r="S2" s="183">
        <v>2003</v>
      </c>
      <c r="T2" s="183"/>
      <c r="U2" s="183">
        <v>2004</v>
      </c>
      <c r="V2" s="183"/>
      <c r="W2" s="183">
        <v>2005</v>
      </c>
      <c r="X2" s="183"/>
      <c r="Y2" s="183">
        <v>2006</v>
      </c>
      <c r="Z2" s="183"/>
      <c r="AA2" s="183">
        <v>2007</v>
      </c>
      <c r="AB2" s="183"/>
      <c r="AC2" s="183">
        <v>2008</v>
      </c>
      <c r="AD2" s="183"/>
      <c r="AE2" s="183">
        <v>2009</v>
      </c>
      <c r="AF2" s="183"/>
      <c r="AG2" s="183">
        <v>2010</v>
      </c>
      <c r="AH2" s="183"/>
      <c r="AI2" s="183">
        <v>2011</v>
      </c>
      <c r="AJ2" s="183"/>
      <c r="AK2" s="183">
        <v>2012</v>
      </c>
      <c r="AL2" s="183"/>
      <c r="AM2" s="183">
        <v>2013</v>
      </c>
      <c r="AN2" s="183"/>
      <c r="AO2" s="200">
        <v>2014</v>
      </c>
      <c r="AP2" s="202"/>
      <c r="AQ2" s="200">
        <v>2015</v>
      </c>
      <c r="AR2" s="202"/>
      <c r="AS2" s="200">
        <v>2016</v>
      </c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2"/>
      <c r="BG2" s="183" t="s">
        <v>3</v>
      </c>
      <c r="BH2" s="183"/>
      <c r="BI2" s="184" t="s">
        <v>4</v>
      </c>
    </row>
    <row r="3" spans="1:66" s="7" customFormat="1" ht="15" customHeight="1" x14ac:dyDescent="0.2">
      <c r="A3" s="181"/>
      <c r="B3" s="182"/>
      <c r="C3" s="182"/>
      <c r="D3" s="182"/>
      <c r="E3" s="77" t="s">
        <v>5</v>
      </c>
      <c r="F3" s="77" t="s">
        <v>6</v>
      </c>
      <c r="G3" s="77" t="s">
        <v>5</v>
      </c>
      <c r="H3" s="77" t="s">
        <v>6</v>
      </c>
      <c r="I3" s="77" t="s">
        <v>5</v>
      </c>
      <c r="J3" s="77" t="s">
        <v>6</v>
      </c>
      <c r="K3" s="77" t="s">
        <v>5</v>
      </c>
      <c r="L3" s="77" t="s">
        <v>6</v>
      </c>
      <c r="M3" s="77" t="s">
        <v>5</v>
      </c>
      <c r="N3" s="77" t="s">
        <v>6</v>
      </c>
      <c r="O3" s="77" t="s">
        <v>5</v>
      </c>
      <c r="P3" s="77" t="s">
        <v>6</v>
      </c>
      <c r="Q3" s="77" t="s">
        <v>5</v>
      </c>
      <c r="R3" s="77" t="s">
        <v>6</v>
      </c>
      <c r="S3" s="77" t="s">
        <v>5</v>
      </c>
      <c r="T3" s="77" t="s">
        <v>6</v>
      </c>
      <c r="U3" s="77" t="s">
        <v>5</v>
      </c>
      <c r="V3" s="77" t="s">
        <v>6</v>
      </c>
      <c r="W3" s="77" t="s">
        <v>5</v>
      </c>
      <c r="X3" s="77" t="s">
        <v>6</v>
      </c>
      <c r="Y3" s="77" t="s">
        <v>5</v>
      </c>
      <c r="Z3" s="77" t="s">
        <v>6</v>
      </c>
      <c r="AA3" s="77" t="s">
        <v>5</v>
      </c>
      <c r="AB3" s="77" t="s">
        <v>6</v>
      </c>
      <c r="AC3" s="77" t="s">
        <v>5</v>
      </c>
      <c r="AD3" s="77" t="s">
        <v>6</v>
      </c>
      <c r="AE3" s="77" t="s">
        <v>5</v>
      </c>
      <c r="AF3" s="77" t="s">
        <v>6</v>
      </c>
      <c r="AG3" s="77" t="s">
        <v>5</v>
      </c>
      <c r="AH3" s="77" t="s">
        <v>6</v>
      </c>
      <c r="AI3" s="77" t="s">
        <v>5</v>
      </c>
      <c r="AJ3" s="77" t="s">
        <v>6</v>
      </c>
      <c r="AK3" s="77" t="s">
        <v>5</v>
      </c>
      <c r="AL3" s="77" t="s">
        <v>6</v>
      </c>
      <c r="AM3" s="77" t="s">
        <v>5</v>
      </c>
      <c r="AN3" s="77" t="s">
        <v>6</v>
      </c>
      <c r="AO3" s="77" t="s">
        <v>82</v>
      </c>
      <c r="AP3" s="77" t="s">
        <v>6</v>
      </c>
      <c r="AQ3" s="89" t="s">
        <v>82</v>
      </c>
      <c r="AR3" s="89" t="s">
        <v>6</v>
      </c>
      <c r="AS3" s="197" t="s">
        <v>82</v>
      </c>
      <c r="AT3" s="198"/>
      <c r="AU3" s="198"/>
      <c r="AV3" s="198"/>
      <c r="AW3" s="198"/>
      <c r="AX3" s="198"/>
      <c r="AY3" s="199"/>
      <c r="AZ3" s="197" t="s">
        <v>6</v>
      </c>
      <c r="BA3" s="198"/>
      <c r="BB3" s="198"/>
      <c r="BC3" s="198"/>
      <c r="BD3" s="198"/>
      <c r="BE3" s="198"/>
      <c r="BF3" s="199"/>
      <c r="BG3" s="77" t="s">
        <v>5</v>
      </c>
      <c r="BH3" s="77" t="s">
        <v>6</v>
      </c>
      <c r="BI3" s="184"/>
    </row>
    <row r="4" spans="1:66" s="7" customFormat="1" ht="12.75" x14ac:dyDescent="0.2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 t="s">
        <v>113</v>
      </c>
      <c r="AT4" s="112" t="s">
        <v>114</v>
      </c>
      <c r="AU4" s="149" t="s">
        <v>123</v>
      </c>
      <c r="AV4" s="112" t="s">
        <v>121</v>
      </c>
      <c r="AW4" s="140" t="s">
        <v>122</v>
      </c>
      <c r="AX4" s="112" t="s">
        <v>115</v>
      </c>
      <c r="AY4" s="112" t="s">
        <v>68</v>
      </c>
      <c r="AZ4" s="112" t="s">
        <v>113</v>
      </c>
      <c r="BA4" s="112" t="s">
        <v>114</v>
      </c>
      <c r="BB4" s="149" t="s">
        <v>123</v>
      </c>
      <c r="BC4" s="140" t="s">
        <v>121</v>
      </c>
      <c r="BD4" s="140" t="s">
        <v>122</v>
      </c>
      <c r="BE4" s="112" t="s">
        <v>115</v>
      </c>
      <c r="BF4" s="112" t="s">
        <v>68</v>
      </c>
      <c r="BG4" s="112"/>
      <c r="BH4" s="112"/>
      <c r="BI4" s="113"/>
    </row>
    <row r="5" spans="1:66" s="7" customFormat="1" ht="12.75" x14ac:dyDescent="0.2">
      <c r="A5" s="185" t="s">
        <v>39</v>
      </c>
      <c r="B5" s="17" t="s">
        <v>74</v>
      </c>
      <c r="C5" s="1" t="s">
        <v>7</v>
      </c>
      <c r="D5" s="2">
        <v>37681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2">
        <v>8664360.0999999996</v>
      </c>
      <c r="T5" s="12">
        <v>5904038.1600000001</v>
      </c>
      <c r="U5" s="12">
        <v>10067367.73</v>
      </c>
      <c r="V5" s="12">
        <v>5957932.7000000002</v>
      </c>
      <c r="W5" s="12">
        <v>10515169.449999999</v>
      </c>
      <c r="X5" s="12">
        <v>6271188.2400000002</v>
      </c>
      <c r="Y5" s="12">
        <v>10809800.84</v>
      </c>
      <c r="Z5" s="12">
        <v>6729143.6799999997</v>
      </c>
      <c r="AA5" s="12">
        <v>8907179.6300000008</v>
      </c>
      <c r="AB5" s="12">
        <v>6184502.9400000004</v>
      </c>
      <c r="AC5" s="12">
        <v>9160917.4900000002</v>
      </c>
      <c r="AD5" s="12">
        <v>8078975.5700000003</v>
      </c>
      <c r="AE5" s="12">
        <v>10300789.67</v>
      </c>
      <c r="AF5" s="12">
        <v>9891959.6199999992</v>
      </c>
      <c r="AG5" s="12">
        <v>10839742.439999999</v>
      </c>
      <c r="AH5" s="12">
        <v>12412154.15</v>
      </c>
      <c r="AI5" s="12">
        <v>10295162.779999999</v>
      </c>
      <c r="AJ5" s="12">
        <v>25565421.550000001</v>
      </c>
      <c r="AK5" s="12">
        <v>10065651.300000001</v>
      </c>
      <c r="AL5" s="12">
        <v>10310157.359999999</v>
      </c>
      <c r="AM5" s="12">
        <v>11305405.390000001</v>
      </c>
      <c r="AN5" s="12">
        <v>10896675.73</v>
      </c>
      <c r="AO5" s="79">
        <v>11647219</v>
      </c>
      <c r="AP5" s="12">
        <v>11524352.960000001</v>
      </c>
      <c r="AQ5" s="12">
        <v>10748778.08</v>
      </c>
      <c r="AR5" s="12">
        <v>10665785</v>
      </c>
      <c r="AS5" s="12">
        <v>7484626.4099999992</v>
      </c>
      <c r="AT5" s="12">
        <v>3284582.23</v>
      </c>
      <c r="AU5" s="12">
        <f>4214.49+68811.37</f>
        <v>73025.86</v>
      </c>
      <c r="AV5" s="12">
        <v>56886.389999999985</v>
      </c>
      <c r="AW5" s="12">
        <v>79264.52</v>
      </c>
      <c r="AX5" s="12">
        <v>23060.080000000002</v>
      </c>
      <c r="AY5" s="12">
        <f>SUM(AS5:AX5)</f>
        <v>11001445.489999998</v>
      </c>
      <c r="AZ5" s="12">
        <v>7522040.4100000011</v>
      </c>
      <c r="BA5" s="12">
        <v>3025498.35</v>
      </c>
      <c r="BB5" s="12">
        <v>48448.80000000001</v>
      </c>
      <c r="BC5" s="12">
        <v>43631.040000000001</v>
      </c>
      <c r="BD5" s="12">
        <v>79422.459999999992</v>
      </c>
      <c r="BE5" s="12">
        <v>21328.63</v>
      </c>
      <c r="BF5" s="12">
        <f>SUM(AZ5:BE5)</f>
        <v>10740369.690000003</v>
      </c>
      <c r="BG5" s="12">
        <f>E5+G5+I5+K5+M5+O5+Q5+S5+U5+W5+Y5+AA5+AC5+AE5+AG5+AI5+AK5+AM5+AO5+AQ5+AY5</f>
        <v>144328989.38999999</v>
      </c>
      <c r="BH5" s="12">
        <f>F5+H5+J5+L5+N5+P5+R5+T5+V5+X5+Z5+AB5+AD5+AF5+AH5+AJ5+AL5+AN5+AP5+AR5+BF5</f>
        <v>141132657.34999999</v>
      </c>
      <c r="BI5" s="10" t="s">
        <v>8</v>
      </c>
      <c r="BK5" s="64"/>
      <c r="BL5" s="64"/>
      <c r="BM5" s="64"/>
      <c r="BN5" s="64"/>
    </row>
    <row r="6" spans="1:66" s="7" customFormat="1" ht="12.75" x14ac:dyDescent="0.2">
      <c r="A6" s="185"/>
      <c r="B6" s="17" t="s">
        <v>72</v>
      </c>
      <c r="C6" s="1" t="s">
        <v>7</v>
      </c>
      <c r="D6" s="2">
        <v>38718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12">
        <v>10804819.5</v>
      </c>
      <c r="Z6" s="12">
        <v>10016779.369999999</v>
      </c>
      <c r="AA6" s="12">
        <v>13238455.57</v>
      </c>
      <c r="AB6" s="12">
        <v>13526453.5</v>
      </c>
      <c r="AC6" s="12">
        <v>17884015.120000001</v>
      </c>
      <c r="AD6" s="12">
        <v>17038837.780000001</v>
      </c>
      <c r="AE6" s="12">
        <v>16992940.59</v>
      </c>
      <c r="AF6" s="12">
        <v>16946531.579999998</v>
      </c>
      <c r="AG6" s="12">
        <v>17361007</v>
      </c>
      <c r="AH6" s="12">
        <v>17556783.420000002</v>
      </c>
      <c r="AI6" s="12">
        <v>16411084</v>
      </c>
      <c r="AJ6" s="12">
        <v>16514282.199999999</v>
      </c>
      <c r="AK6" s="12">
        <v>17954533.32</v>
      </c>
      <c r="AL6" s="12">
        <v>17840713.239999998</v>
      </c>
      <c r="AM6" s="12">
        <v>17863074.41</v>
      </c>
      <c r="AN6" s="12">
        <v>17542487.153000001</v>
      </c>
      <c r="AO6" s="12">
        <v>18011553</v>
      </c>
      <c r="AP6" s="12">
        <v>17130428.959999997</v>
      </c>
      <c r="AQ6" s="12">
        <v>18412699</v>
      </c>
      <c r="AR6" s="12">
        <v>17085086.77</v>
      </c>
      <c r="AS6" s="12">
        <v>18108744.740000002</v>
      </c>
      <c r="AT6" s="12">
        <v>2802793.3400000003</v>
      </c>
      <c r="AU6" s="12">
        <v>11771.140000000001</v>
      </c>
      <c r="AV6" s="12">
        <v>14783.55</v>
      </c>
      <c r="AW6" s="12">
        <v>0</v>
      </c>
      <c r="AX6" s="12">
        <v>28501.17</v>
      </c>
      <c r="AY6" s="12">
        <f>SUM(AS6:AX6)</f>
        <v>20966593.940000005</v>
      </c>
      <c r="AZ6" s="12">
        <v>7738547.0199999996</v>
      </c>
      <c r="BA6" s="12">
        <v>2600831.7499999995</v>
      </c>
      <c r="BB6" s="12">
        <v>13909.880000000001</v>
      </c>
      <c r="BC6" s="12">
        <v>8012.659999999998</v>
      </c>
      <c r="BD6" s="12">
        <v>0</v>
      </c>
      <c r="BE6" s="12">
        <v>28727.66</v>
      </c>
      <c r="BF6" s="12">
        <f>SUM(AZ6:BE6)</f>
        <v>10390028.970000001</v>
      </c>
      <c r="BG6" s="12">
        <f>E6+G6+I6+K6+M6+O6+Q6+S6+U6+W6+Y6+AA6+AC6+AE6+AG6+AI6+AK6+AM6+AO6+AQ6+AY6</f>
        <v>185900775.44999999</v>
      </c>
      <c r="BH6" s="12">
        <f>F6+H6+J6+L6+N6+P6+R6+T6+V6+X6+Z6+AB6+AD6+AF6+AH6+AJ6+AL6+AN6+AP6+AR6+BF6</f>
        <v>171588412.94300002</v>
      </c>
      <c r="BI6" s="10" t="s">
        <v>8</v>
      </c>
      <c r="BK6" s="64"/>
      <c r="BL6" s="64"/>
      <c r="BM6" s="64"/>
      <c r="BN6" s="64"/>
    </row>
    <row r="7" spans="1:66" s="7" customFormat="1" ht="12.75" x14ac:dyDescent="0.2">
      <c r="A7" s="185"/>
      <c r="B7" s="17" t="s">
        <v>73</v>
      </c>
      <c r="C7" s="1" t="s">
        <v>7</v>
      </c>
      <c r="D7" s="2">
        <v>40360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4">
        <v>10592125.68</v>
      </c>
      <c r="AH7" s="12">
        <v>8631052.0099999998</v>
      </c>
      <c r="AI7" s="12">
        <v>21815684</v>
      </c>
      <c r="AJ7" s="12">
        <v>19582826</v>
      </c>
      <c r="AK7" s="12">
        <v>21809496.760000002</v>
      </c>
      <c r="AL7" s="12">
        <v>21500946.050000001</v>
      </c>
      <c r="AM7" s="12">
        <v>22905061.02</v>
      </c>
      <c r="AN7" s="12">
        <v>21759014.530000005</v>
      </c>
      <c r="AO7" s="12">
        <v>22492214</v>
      </c>
      <c r="AP7" s="12">
        <v>23056049.280000001</v>
      </c>
      <c r="AQ7" s="12">
        <v>23068966</v>
      </c>
      <c r="AR7" s="12">
        <v>22490082.5</v>
      </c>
      <c r="AS7" s="12">
        <v>18535403.479999997</v>
      </c>
      <c r="AT7" s="12">
        <v>220199.55</v>
      </c>
      <c r="AU7" s="12">
        <v>301897.88</v>
      </c>
      <c r="AV7" s="12">
        <v>3732715.3900000066</v>
      </c>
      <c r="AW7" s="12">
        <v>137030.39999999999</v>
      </c>
      <c r="AX7" s="12">
        <v>71554.92</v>
      </c>
      <c r="AY7" s="12">
        <f>SUM(AS7:AX7)</f>
        <v>22998801.620000005</v>
      </c>
      <c r="AZ7" s="87"/>
      <c r="BA7" s="87"/>
      <c r="BB7" s="87"/>
      <c r="BC7" s="87"/>
      <c r="BD7" s="87"/>
      <c r="BE7" s="87"/>
      <c r="BF7" s="12">
        <v>20953008.989999998</v>
      </c>
      <c r="BG7" s="12">
        <f>E7+G7+I7+K7+M7+O7+Q7+S7+U7+W7+Y7+AA7+AC7+AE7+AG7+AI7+AK7+AM7+AO7+AQ7+AY7</f>
        <v>145682349.07999998</v>
      </c>
      <c r="BH7" s="12">
        <f>F7+H7+J7+L7+N7+P7+R7+T7+V7+X7+Z7+AB7+AD7+AF7+AH7+AJ7+AL7+AN7+AP7+AR7+BF7</f>
        <v>137972979.36000001</v>
      </c>
      <c r="BI7" s="10" t="s">
        <v>8</v>
      </c>
      <c r="BK7" s="64"/>
      <c r="BL7" s="64"/>
      <c r="BM7" s="64"/>
      <c r="BN7" s="64"/>
    </row>
    <row r="8" spans="1:66" s="78" customFormat="1" ht="14.25" x14ac:dyDescent="0.2">
      <c r="A8" s="185"/>
      <c r="B8" s="17" t="s">
        <v>127</v>
      </c>
      <c r="C8" s="1" t="s">
        <v>7</v>
      </c>
      <c r="D8" s="2">
        <v>40848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2">
        <v>1142191.3999999999</v>
      </c>
      <c r="AJ8" s="12">
        <v>0</v>
      </c>
      <c r="AK8" s="12">
        <v>9200487.1099999994</v>
      </c>
      <c r="AL8" s="12">
        <v>3438674.02</v>
      </c>
      <c r="AM8" s="12">
        <v>8404887.0399999991</v>
      </c>
      <c r="AN8" s="12">
        <v>6505081.04</v>
      </c>
      <c r="AO8" s="12">
        <v>9817054</v>
      </c>
      <c r="AP8" s="12">
        <v>9729725</v>
      </c>
      <c r="AQ8" s="12">
        <v>12577512</v>
      </c>
      <c r="AR8" s="105">
        <v>10699660.65</v>
      </c>
      <c r="AS8" s="12">
        <v>3572092.7899999996</v>
      </c>
      <c r="AT8" s="12">
        <v>7305339.7699999996</v>
      </c>
      <c r="AU8" s="12">
        <v>119197.18999999997</v>
      </c>
      <c r="AV8" s="12">
        <v>18140.57</v>
      </c>
      <c r="AW8" s="12">
        <v>0</v>
      </c>
      <c r="AX8" s="12">
        <v>26278.199999999997</v>
      </c>
      <c r="AY8" s="12">
        <f>SUM(AS8:AX8)</f>
        <v>11041048.519999998</v>
      </c>
      <c r="AZ8" s="107">
        <v>1824790.8099999998</v>
      </c>
      <c r="BA8" s="107">
        <v>7246005.4499999993</v>
      </c>
      <c r="BB8" s="107">
        <v>76352.91</v>
      </c>
      <c r="BC8" s="107">
        <v>16200.149999999998</v>
      </c>
      <c r="BD8" s="107">
        <v>0</v>
      </c>
      <c r="BE8" s="107">
        <v>25523.319999999996</v>
      </c>
      <c r="BF8" s="12">
        <f>SUM(AZ8:BE8)</f>
        <v>9188872.6400000006</v>
      </c>
      <c r="BG8" s="12">
        <f>E8+G8+I8+K8+M8+O8+Q8+S8+U8+W8+Y8+AA8+AC8+AE8+AG8+AI8+AK8+AM8+AO8+AQ8+AY8</f>
        <v>52183180.069999993</v>
      </c>
      <c r="BH8" s="12">
        <f>F8+H8+J8+L8+N8+P8+R8+T8+V8+X8+Z8+AB8+AD8+AF8+AH8+AJ8+AL8+AN8+AP8+AR8+BF8</f>
        <v>39562013.350000001</v>
      </c>
      <c r="BI8" s="10" t="s">
        <v>8</v>
      </c>
      <c r="BK8" s="64"/>
      <c r="BL8" s="64"/>
      <c r="BM8" s="64"/>
      <c r="BN8" s="64"/>
    </row>
    <row r="9" spans="1:66" s="78" customFormat="1" ht="12.75" x14ac:dyDescent="0.2">
      <c r="A9" s="186"/>
      <c r="B9" s="187" t="s">
        <v>63</v>
      </c>
      <c r="C9" s="188"/>
      <c r="D9" s="188"/>
      <c r="E9" s="61">
        <f t="shared" ref="E9:AJ9" si="0">E8+E7+E6+E5</f>
        <v>0</v>
      </c>
      <c r="F9" s="61">
        <f t="shared" si="0"/>
        <v>0</v>
      </c>
      <c r="G9" s="61">
        <f t="shared" si="0"/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  <c r="Q9" s="61">
        <f t="shared" si="0"/>
        <v>0</v>
      </c>
      <c r="R9" s="61">
        <f t="shared" si="0"/>
        <v>0</v>
      </c>
      <c r="S9" s="61">
        <f t="shared" si="0"/>
        <v>8664360.0999999996</v>
      </c>
      <c r="T9" s="61">
        <f t="shared" si="0"/>
        <v>5904038.1600000001</v>
      </c>
      <c r="U9" s="61">
        <f t="shared" si="0"/>
        <v>10067367.73</v>
      </c>
      <c r="V9" s="61">
        <f t="shared" si="0"/>
        <v>5957932.7000000002</v>
      </c>
      <c r="W9" s="61">
        <f t="shared" si="0"/>
        <v>10515169.449999999</v>
      </c>
      <c r="X9" s="61">
        <f t="shared" si="0"/>
        <v>6271188.2400000002</v>
      </c>
      <c r="Y9" s="61">
        <f t="shared" si="0"/>
        <v>21614620.34</v>
      </c>
      <c r="Z9" s="61">
        <f t="shared" si="0"/>
        <v>16745923.049999999</v>
      </c>
      <c r="AA9" s="61">
        <f t="shared" si="0"/>
        <v>22145635.200000003</v>
      </c>
      <c r="AB9" s="61">
        <f t="shared" si="0"/>
        <v>19710956.440000001</v>
      </c>
      <c r="AC9" s="61">
        <f t="shared" si="0"/>
        <v>27044932.609999999</v>
      </c>
      <c r="AD9" s="61">
        <f t="shared" si="0"/>
        <v>25117813.350000001</v>
      </c>
      <c r="AE9" s="61">
        <f t="shared" si="0"/>
        <v>27293730.259999998</v>
      </c>
      <c r="AF9" s="61">
        <f t="shared" si="0"/>
        <v>26838491.199999996</v>
      </c>
      <c r="AG9" s="61">
        <f t="shared" si="0"/>
        <v>38792875.119999997</v>
      </c>
      <c r="AH9" s="61">
        <f t="shared" si="0"/>
        <v>38599989.579999998</v>
      </c>
      <c r="AI9" s="61">
        <f t="shared" si="0"/>
        <v>49664122.18</v>
      </c>
      <c r="AJ9" s="61">
        <f t="shared" si="0"/>
        <v>61662529.75</v>
      </c>
      <c r="AK9" s="61">
        <f t="shared" ref="AK9:BH9" si="1">AK8+AK7+AK6+AK5</f>
        <v>59030168.489999995</v>
      </c>
      <c r="AL9" s="61">
        <f t="shared" si="1"/>
        <v>53090490.670000002</v>
      </c>
      <c r="AM9" s="61">
        <f t="shared" si="1"/>
        <v>60478427.859999999</v>
      </c>
      <c r="AN9" s="61">
        <f t="shared" si="1"/>
        <v>56703258.453000009</v>
      </c>
      <c r="AO9" s="61">
        <f t="shared" si="1"/>
        <v>61968040</v>
      </c>
      <c r="AP9" s="61">
        <f t="shared" si="1"/>
        <v>61440556.199999996</v>
      </c>
      <c r="AQ9" s="61">
        <f t="shared" si="1"/>
        <v>64807955.079999998</v>
      </c>
      <c r="AR9" s="61">
        <f t="shared" si="1"/>
        <v>60940614.920000002</v>
      </c>
      <c r="AS9" s="61">
        <f t="shared" si="1"/>
        <v>47700867.419999994</v>
      </c>
      <c r="AT9" s="61">
        <f t="shared" si="1"/>
        <v>13612914.890000001</v>
      </c>
      <c r="AU9" s="61">
        <f t="shared" si="1"/>
        <v>505892.06999999995</v>
      </c>
      <c r="AV9" s="61">
        <f t="shared" si="1"/>
        <v>3822525.9000000064</v>
      </c>
      <c r="AW9" s="61">
        <f t="shared" si="1"/>
        <v>216294.91999999998</v>
      </c>
      <c r="AX9" s="61">
        <f t="shared" si="1"/>
        <v>149394.37</v>
      </c>
      <c r="AY9" s="61">
        <f t="shared" si="1"/>
        <v>66007889.570000008</v>
      </c>
      <c r="AZ9" s="61">
        <f t="shared" si="1"/>
        <v>17085378.240000002</v>
      </c>
      <c r="BA9" s="61">
        <f t="shared" si="1"/>
        <v>12872335.549999999</v>
      </c>
      <c r="BB9" s="61">
        <f t="shared" si="1"/>
        <v>138711.59000000003</v>
      </c>
      <c r="BC9" s="61">
        <f t="shared" si="1"/>
        <v>67843.850000000006</v>
      </c>
      <c r="BD9" s="61">
        <f t="shared" si="1"/>
        <v>79422.459999999992</v>
      </c>
      <c r="BE9" s="61">
        <f t="shared" si="1"/>
        <v>75579.61</v>
      </c>
      <c r="BF9" s="61">
        <f t="shared" si="1"/>
        <v>51272280.290000007</v>
      </c>
      <c r="BG9" s="61">
        <f t="shared" si="1"/>
        <v>528095293.98999995</v>
      </c>
      <c r="BH9" s="61">
        <f t="shared" si="1"/>
        <v>490256063.00300002</v>
      </c>
      <c r="BI9" s="69"/>
      <c r="BK9" s="64"/>
      <c r="BL9" s="64"/>
      <c r="BM9" s="64"/>
      <c r="BN9" s="64"/>
    </row>
    <row r="10" spans="1:66" s="78" customFormat="1" ht="12.75" x14ac:dyDescent="0.2">
      <c r="A10" s="191" t="s">
        <v>129</v>
      </c>
      <c r="B10" s="4" t="s">
        <v>103</v>
      </c>
      <c r="C10" s="1" t="s">
        <v>28</v>
      </c>
      <c r="D10" s="8">
        <v>35370</v>
      </c>
      <c r="E10" s="71">
        <v>268410</v>
      </c>
      <c r="F10" s="63">
        <v>268410</v>
      </c>
      <c r="G10" s="63">
        <v>2470181.7799999998</v>
      </c>
      <c r="H10" s="63">
        <v>2214215.56</v>
      </c>
      <c r="I10" s="63">
        <v>3519212.05</v>
      </c>
      <c r="J10" s="63">
        <v>3511912.83</v>
      </c>
      <c r="K10" s="63">
        <v>5066229.42</v>
      </c>
      <c r="L10" s="63">
        <v>4731586.53</v>
      </c>
      <c r="M10" s="63">
        <v>7752867.96</v>
      </c>
      <c r="N10" s="63">
        <v>6276712.0999999996</v>
      </c>
      <c r="O10" s="63">
        <v>9707824.8599999994</v>
      </c>
      <c r="P10" s="63">
        <v>7952960.5700000003</v>
      </c>
      <c r="Q10" s="63">
        <v>10032037.59</v>
      </c>
      <c r="R10" s="63">
        <v>10649416.25</v>
      </c>
      <c r="S10" s="63">
        <v>11747468.17</v>
      </c>
      <c r="T10" s="63">
        <v>8290738.4400000004</v>
      </c>
      <c r="U10" s="63">
        <v>19471302.629999999</v>
      </c>
      <c r="V10" s="63">
        <v>19719019.050000001</v>
      </c>
      <c r="W10" s="63">
        <v>21984644.32</v>
      </c>
      <c r="X10" s="63">
        <v>21030986.870000001</v>
      </c>
      <c r="Y10" s="63">
        <v>27370337.57</v>
      </c>
      <c r="Z10" s="63">
        <v>25213821.579999998</v>
      </c>
      <c r="AA10" s="63">
        <v>28795594</v>
      </c>
      <c r="AB10" s="63">
        <v>27121635.609999999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63">
        <f>E10+G10+I10+K10+M10+O10+Q10+S10+U10+W10+Y10+AA10+AC10+AE10+AG10+AI10+AK10+AM10+AO10+AQ10+AY10</f>
        <v>148186110.34999999</v>
      </c>
      <c r="BH10" s="63">
        <f>F10+H10+J10+L10+N10+P10+R10+T10+V10+X10+Z10+AB10+AD10+AF10+AH10+AJ10+AL10+AN10+AP10+AR10+BF10</f>
        <v>136981415.38999999</v>
      </c>
      <c r="BI10" s="10" t="s">
        <v>29</v>
      </c>
      <c r="BK10" s="64"/>
      <c r="BL10" s="64"/>
      <c r="BM10" s="64"/>
      <c r="BN10" s="64"/>
    </row>
    <row r="11" spans="1:66" s="78" customFormat="1" ht="12.75" x14ac:dyDescent="0.2">
      <c r="A11" s="192"/>
      <c r="B11" s="4" t="s">
        <v>83</v>
      </c>
      <c r="C11" s="72" t="s">
        <v>28</v>
      </c>
      <c r="D11" s="73">
        <v>35370</v>
      </c>
      <c r="E11" s="85" t="s">
        <v>11</v>
      </c>
      <c r="F11" s="85" t="s">
        <v>11</v>
      </c>
      <c r="G11" s="85" t="s">
        <v>11</v>
      </c>
      <c r="H11" s="85" t="s">
        <v>11</v>
      </c>
      <c r="I11" s="85" t="s">
        <v>11</v>
      </c>
      <c r="J11" s="85" t="s">
        <v>11</v>
      </c>
      <c r="K11" s="85" t="s">
        <v>11</v>
      </c>
      <c r="L11" s="85" t="s">
        <v>11</v>
      </c>
      <c r="M11" s="85" t="s">
        <v>11</v>
      </c>
      <c r="N11" s="85" t="s">
        <v>11</v>
      </c>
      <c r="O11" s="85" t="s">
        <v>11</v>
      </c>
      <c r="P11" s="85" t="s">
        <v>11</v>
      </c>
      <c r="Q11" s="85" t="s">
        <v>11</v>
      </c>
      <c r="R11" s="85" t="s">
        <v>11</v>
      </c>
      <c r="S11" s="85" t="s">
        <v>11</v>
      </c>
      <c r="T11" s="85" t="s">
        <v>11</v>
      </c>
      <c r="U11" s="85" t="s">
        <v>11</v>
      </c>
      <c r="V11" s="85" t="s">
        <v>11</v>
      </c>
      <c r="W11" s="85" t="s">
        <v>11</v>
      </c>
      <c r="X11" s="85" t="s">
        <v>11</v>
      </c>
      <c r="Y11" s="85" t="s">
        <v>11</v>
      </c>
      <c r="Z11" s="85" t="s">
        <v>11</v>
      </c>
      <c r="AA11" s="85" t="s">
        <v>11</v>
      </c>
      <c r="AB11" s="85" t="s">
        <v>11</v>
      </c>
      <c r="AC11" s="74">
        <v>141617.28</v>
      </c>
      <c r="AD11" s="74">
        <v>102545.31000000001</v>
      </c>
      <c r="AE11" s="74">
        <v>133265.78</v>
      </c>
      <c r="AF11" s="74">
        <v>84163.55</v>
      </c>
      <c r="AG11" s="74">
        <v>179448.26</v>
      </c>
      <c r="AH11" s="74">
        <v>163012.50999999998</v>
      </c>
      <c r="AI11" s="74">
        <v>172341.43</v>
      </c>
      <c r="AJ11" s="74">
        <v>190253.64999999997</v>
      </c>
      <c r="AK11" s="74">
        <v>1701561.13</v>
      </c>
      <c r="AL11" s="74">
        <v>198597.61000000002</v>
      </c>
      <c r="AM11" s="74">
        <v>154161</v>
      </c>
      <c r="AN11" s="75">
        <v>169097.99000000002</v>
      </c>
      <c r="AO11" s="80">
        <v>146017.42000000001</v>
      </c>
      <c r="AP11" s="80">
        <v>173997.18</v>
      </c>
      <c r="AQ11" s="80">
        <v>164989.74</v>
      </c>
      <c r="AR11" s="80">
        <v>163975.53</v>
      </c>
      <c r="AS11" s="134">
        <v>178284.7</v>
      </c>
      <c r="AT11" s="134">
        <v>4231</v>
      </c>
      <c r="AU11" s="87"/>
      <c r="AV11" s="134">
        <v>0</v>
      </c>
      <c r="AW11" s="87"/>
      <c r="AX11" s="134">
        <v>5820.58</v>
      </c>
      <c r="AY11" s="12">
        <f t="shared" ref="AY11:AY21" si="2">SUM(AS11:AX11)</f>
        <v>188336.28</v>
      </c>
      <c r="AZ11" s="134">
        <v>178284.7</v>
      </c>
      <c r="BA11" s="134">
        <v>3573.06</v>
      </c>
      <c r="BB11" s="87"/>
      <c r="BC11" s="134">
        <v>0</v>
      </c>
      <c r="BD11" s="87"/>
      <c r="BE11" s="134">
        <v>5820.58</v>
      </c>
      <c r="BF11" s="12">
        <f t="shared" ref="BF11:BF21" si="3">SUM(AZ11:BE11)</f>
        <v>187678.34</v>
      </c>
      <c r="BG11" s="88">
        <f t="shared" ref="BG11:BG21" si="4">AC11+AE11+AG11+AI11+AK11+AM11+AO11+AQ11+AY11</f>
        <v>2981738.32</v>
      </c>
      <c r="BH11" s="63">
        <f t="shared" ref="BH11:BH21" si="5">AD11+AF11+AH11+AJ11+AL11+AN11+AP11+AR11+BF11</f>
        <v>1433321.6700000002</v>
      </c>
      <c r="BI11" s="83" t="s">
        <v>29</v>
      </c>
      <c r="BK11" s="64"/>
      <c r="BL11" s="64"/>
      <c r="BM11" s="64"/>
      <c r="BN11" s="64"/>
    </row>
    <row r="12" spans="1:66" s="78" customFormat="1" ht="12.75" x14ac:dyDescent="0.2">
      <c r="A12" s="192"/>
      <c r="B12" s="4" t="s">
        <v>84</v>
      </c>
      <c r="C12" s="72" t="s">
        <v>28</v>
      </c>
      <c r="D12" s="73">
        <f t="shared" ref="D12:D21" si="6">D11</f>
        <v>35370</v>
      </c>
      <c r="E12" s="85" t="s">
        <v>11</v>
      </c>
      <c r="F12" s="85" t="s">
        <v>11</v>
      </c>
      <c r="G12" s="85" t="s">
        <v>11</v>
      </c>
      <c r="H12" s="85" t="s">
        <v>11</v>
      </c>
      <c r="I12" s="85" t="s">
        <v>11</v>
      </c>
      <c r="J12" s="85" t="s">
        <v>11</v>
      </c>
      <c r="K12" s="85" t="s">
        <v>11</v>
      </c>
      <c r="L12" s="85" t="s">
        <v>11</v>
      </c>
      <c r="M12" s="85" t="s">
        <v>11</v>
      </c>
      <c r="N12" s="85" t="s">
        <v>11</v>
      </c>
      <c r="O12" s="85" t="s">
        <v>11</v>
      </c>
      <c r="P12" s="85" t="s">
        <v>11</v>
      </c>
      <c r="Q12" s="85" t="s">
        <v>11</v>
      </c>
      <c r="R12" s="85" t="s">
        <v>11</v>
      </c>
      <c r="S12" s="85" t="s">
        <v>11</v>
      </c>
      <c r="T12" s="85" t="s">
        <v>11</v>
      </c>
      <c r="U12" s="85" t="s">
        <v>11</v>
      </c>
      <c r="V12" s="85" t="s">
        <v>11</v>
      </c>
      <c r="W12" s="85" t="s">
        <v>11</v>
      </c>
      <c r="X12" s="85" t="s">
        <v>11</v>
      </c>
      <c r="Y12" s="85" t="s">
        <v>11</v>
      </c>
      <c r="Z12" s="85" t="s">
        <v>11</v>
      </c>
      <c r="AA12" s="85" t="s">
        <v>11</v>
      </c>
      <c r="AB12" s="85" t="s">
        <v>11</v>
      </c>
      <c r="AC12" s="74">
        <v>1054064.45</v>
      </c>
      <c r="AD12" s="74">
        <v>838262.7899999998</v>
      </c>
      <c r="AE12" s="74">
        <v>903280.33</v>
      </c>
      <c r="AF12" s="74">
        <v>760824.92</v>
      </c>
      <c r="AG12" s="74">
        <v>1178116.3400000001</v>
      </c>
      <c r="AH12" s="74">
        <v>1236873.92</v>
      </c>
      <c r="AI12" s="74">
        <v>1149394.0900000001</v>
      </c>
      <c r="AJ12" s="74">
        <v>1282637.6100000003</v>
      </c>
      <c r="AK12" s="74">
        <v>1520107.98</v>
      </c>
      <c r="AL12" s="74">
        <v>1367917.2200000002</v>
      </c>
      <c r="AM12" s="74">
        <v>1708911</v>
      </c>
      <c r="AN12" s="75">
        <v>1645635.0700000005</v>
      </c>
      <c r="AO12" s="80">
        <v>1945603.7999999998</v>
      </c>
      <c r="AP12" s="80">
        <v>2001393.15</v>
      </c>
      <c r="AQ12" s="80">
        <v>2007860.6</v>
      </c>
      <c r="AR12" s="80">
        <v>1897370.96</v>
      </c>
      <c r="AS12" s="134">
        <v>1820052.14</v>
      </c>
      <c r="AT12" s="134">
        <v>364117.37</v>
      </c>
      <c r="AU12" s="87"/>
      <c r="AV12" s="134">
        <v>4545.4399999999996</v>
      </c>
      <c r="AW12" s="87"/>
      <c r="AX12" s="134">
        <v>55486.44</v>
      </c>
      <c r="AY12" s="12">
        <f t="shared" si="2"/>
        <v>2244201.3899999997</v>
      </c>
      <c r="AZ12" s="134">
        <v>1697682.06</v>
      </c>
      <c r="BA12" s="134">
        <v>318255.52</v>
      </c>
      <c r="BB12" s="87"/>
      <c r="BC12" s="134">
        <v>4335.72</v>
      </c>
      <c r="BD12" s="87"/>
      <c r="BE12" s="134">
        <v>48608.95</v>
      </c>
      <c r="BF12" s="12">
        <f t="shared" si="3"/>
        <v>2068882.25</v>
      </c>
      <c r="BG12" s="88">
        <f t="shared" si="4"/>
        <v>13711539.979999997</v>
      </c>
      <c r="BH12" s="63">
        <f t="shared" si="5"/>
        <v>13099797.890000001</v>
      </c>
      <c r="BI12" s="83" t="s">
        <v>29</v>
      </c>
      <c r="BK12" s="64"/>
      <c r="BL12" s="64"/>
      <c r="BM12" s="64"/>
      <c r="BN12" s="64"/>
    </row>
    <row r="13" spans="1:66" s="78" customFormat="1" ht="12.75" x14ac:dyDescent="0.2">
      <c r="A13" s="192"/>
      <c r="B13" s="4" t="s">
        <v>85</v>
      </c>
      <c r="C13" s="72" t="s">
        <v>28</v>
      </c>
      <c r="D13" s="73">
        <f t="shared" si="6"/>
        <v>35370</v>
      </c>
      <c r="E13" s="85" t="s">
        <v>11</v>
      </c>
      <c r="F13" s="85" t="s">
        <v>11</v>
      </c>
      <c r="G13" s="85" t="s">
        <v>11</v>
      </c>
      <c r="H13" s="85" t="s">
        <v>11</v>
      </c>
      <c r="I13" s="85" t="s">
        <v>11</v>
      </c>
      <c r="J13" s="85" t="s">
        <v>11</v>
      </c>
      <c r="K13" s="85" t="s">
        <v>11</v>
      </c>
      <c r="L13" s="85" t="s">
        <v>11</v>
      </c>
      <c r="M13" s="85" t="s">
        <v>11</v>
      </c>
      <c r="N13" s="85" t="s">
        <v>11</v>
      </c>
      <c r="O13" s="85" t="s">
        <v>11</v>
      </c>
      <c r="P13" s="85" t="s">
        <v>11</v>
      </c>
      <c r="Q13" s="85" t="s">
        <v>11</v>
      </c>
      <c r="R13" s="85" t="s">
        <v>11</v>
      </c>
      <c r="S13" s="85" t="s">
        <v>11</v>
      </c>
      <c r="T13" s="85" t="s">
        <v>11</v>
      </c>
      <c r="U13" s="85" t="s">
        <v>11</v>
      </c>
      <c r="V13" s="85" t="s">
        <v>11</v>
      </c>
      <c r="W13" s="85" t="s">
        <v>11</v>
      </c>
      <c r="X13" s="85" t="s">
        <v>11</v>
      </c>
      <c r="Y13" s="85" t="s">
        <v>11</v>
      </c>
      <c r="Z13" s="85" t="s">
        <v>11</v>
      </c>
      <c r="AA13" s="85" t="s">
        <v>11</v>
      </c>
      <c r="AB13" s="85" t="s">
        <v>11</v>
      </c>
      <c r="AC13" s="74">
        <v>280280.62</v>
      </c>
      <c r="AD13" s="74">
        <v>305669.41999999987</v>
      </c>
      <c r="AE13" s="74">
        <v>331925.39</v>
      </c>
      <c r="AF13" s="74">
        <v>356200.04</v>
      </c>
      <c r="AG13" s="74">
        <v>381965.66</v>
      </c>
      <c r="AH13" s="74">
        <v>400653.86000000004</v>
      </c>
      <c r="AI13" s="74">
        <v>439925.8</v>
      </c>
      <c r="AJ13" s="74">
        <v>456623.32</v>
      </c>
      <c r="AK13" s="74">
        <v>515742.43</v>
      </c>
      <c r="AL13" s="74">
        <v>535054.61</v>
      </c>
      <c r="AM13" s="74">
        <v>541450</v>
      </c>
      <c r="AN13" s="75">
        <v>557734.57999999996</v>
      </c>
      <c r="AO13" s="80">
        <v>835337.0199999999</v>
      </c>
      <c r="AP13" s="80">
        <v>685010.34</v>
      </c>
      <c r="AQ13" s="80">
        <v>597767.89</v>
      </c>
      <c r="AR13" s="80">
        <v>596678.87</v>
      </c>
      <c r="AS13" s="134">
        <v>57289.62</v>
      </c>
      <c r="AT13" s="134">
        <v>491013.65</v>
      </c>
      <c r="AU13" s="87"/>
      <c r="AV13" s="134">
        <v>0</v>
      </c>
      <c r="AW13" s="87"/>
      <c r="AX13" s="134">
        <v>722.21</v>
      </c>
      <c r="AY13" s="12">
        <f t="shared" si="2"/>
        <v>549025.48</v>
      </c>
      <c r="AZ13" s="134">
        <v>57289.62</v>
      </c>
      <c r="BA13" s="134">
        <v>489729.22</v>
      </c>
      <c r="BB13" s="87"/>
      <c r="BC13" s="134">
        <v>0</v>
      </c>
      <c r="BD13" s="87"/>
      <c r="BE13" s="134">
        <v>722.21</v>
      </c>
      <c r="BF13" s="12">
        <f t="shared" si="3"/>
        <v>547741.04999999993</v>
      </c>
      <c r="BG13" s="88">
        <f t="shared" si="4"/>
        <v>4473420.29</v>
      </c>
      <c r="BH13" s="63">
        <f t="shared" si="5"/>
        <v>4441366.09</v>
      </c>
      <c r="BI13" s="83" t="s">
        <v>29</v>
      </c>
      <c r="BK13" s="64"/>
      <c r="BL13" s="64"/>
      <c r="BM13" s="64"/>
      <c r="BN13" s="64"/>
    </row>
    <row r="14" spans="1:66" s="78" customFormat="1" ht="12.75" x14ac:dyDescent="0.2">
      <c r="A14" s="192"/>
      <c r="B14" s="4" t="s">
        <v>86</v>
      </c>
      <c r="C14" s="72" t="s">
        <v>28</v>
      </c>
      <c r="D14" s="73">
        <f t="shared" si="6"/>
        <v>35370</v>
      </c>
      <c r="E14" s="85" t="s">
        <v>11</v>
      </c>
      <c r="F14" s="85" t="s">
        <v>11</v>
      </c>
      <c r="G14" s="85" t="s">
        <v>11</v>
      </c>
      <c r="H14" s="85" t="s">
        <v>11</v>
      </c>
      <c r="I14" s="85" t="s">
        <v>11</v>
      </c>
      <c r="J14" s="85" t="s">
        <v>11</v>
      </c>
      <c r="K14" s="85" t="s">
        <v>11</v>
      </c>
      <c r="L14" s="85" t="s">
        <v>11</v>
      </c>
      <c r="M14" s="85" t="s">
        <v>11</v>
      </c>
      <c r="N14" s="85" t="s">
        <v>11</v>
      </c>
      <c r="O14" s="85" t="s">
        <v>11</v>
      </c>
      <c r="P14" s="85" t="s">
        <v>11</v>
      </c>
      <c r="Q14" s="85" t="s">
        <v>11</v>
      </c>
      <c r="R14" s="85" t="s">
        <v>11</v>
      </c>
      <c r="S14" s="85" t="s">
        <v>11</v>
      </c>
      <c r="T14" s="85" t="s">
        <v>11</v>
      </c>
      <c r="U14" s="85" t="s">
        <v>11</v>
      </c>
      <c r="V14" s="85" t="s">
        <v>11</v>
      </c>
      <c r="W14" s="85" t="s">
        <v>11</v>
      </c>
      <c r="X14" s="85" t="s">
        <v>11</v>
      </c>
      <c r="Y14" s="85" t="s">
        <v>11</v>
      </c>
      <c r="Z14" s="85" t="s">
        <v>11</v>
      </c>
      <c r="AA14" s="85" t="s">
        <v>11</v>
      </c>
      <c r="AB14" s="85" t="s">
        <v>11</v>
      </c>
      <c r="AC14" s="74">
        <v>264227.01999999996</v>
      </c>
      <c r="AD14" s="74">
        <v>136700.87000000002</v>
      </c>
      <c r="AE14" s="74">
        <v>260635.28</v>
      </c>
      <c r="AF14" s="74">
        <v>199782.74000000002</v>
      </c>
      <c r="AG14" s="74">
        <v>307343.92</v>
      </c>
      <c r="AH14" s="74">
        <v>196298.75999999998</v>
      </c>
      <c r="AI14" s="74">
        <v>296084.39</v>
      </c>
      <c r="AJ14" s="74">
        <v>352000.42000000016</v>
      </c>
      <c r="AK14" s="74">
        <v>376250.89</v>
      </c>
      <c r="AL14" s="74">
        <v>231418.21000000005</v>
      </c>
      <c r="AM14" s="74">
        <v>509300</v>
      </c>
      <c r="AN14" s="75">
        <v>422583.03</v>
      </c>
      <c r="AO14" s="80">
        <v>474013.77</v>
      </c>
      <c r="AP14" s="80">
        <v>481781.39</v>
      </c>
      <c r="AQ14" s="80">
        <v>857242.64</v>
      </c>
      <c r="AR14" s="80">
        <v>641109.37</v>
      </c>
      <c r="AS14" s="134">
        <v>753180.19</v>
      </c>
      <c r="AT14" s="134">
        <v>138449.35999999999</v>
      </c>
      <c r="AU14" s="87"/>
      <c r="AV14" s="134">
        <v>2334.59</v>
      </c>
      <c r="AW14" s="87"/>
      <c r="AX14" s="134">
        <v>57724.79</v>
      </c>
      <c r="AY14" s="12">
        <f t="shared" si="2"/>
        <v>951688.92999999993</v>
      </c>
      <c r="AZ14" s="134">
        <v>446770.48</v>
      </c>
      <c r="BA14" s="134">
        <v>92269.649999999907</v>
      </c>
      <c r="BB14" s="87"/>
      <c r="BC14" s="134">
        <v>2334.59</v>
      </c>
      <c r="BD14" s="87"/>
      <c r="BE14" s="134">
        <v>44321.07</v>
      </c>
      <c r="BF14" s="12">
        <f t="shared" si="3"/>
        <v>585695.7899999998</v>
      </c>
      <c r="BG14" s="88">
        <f t="shared" si="4"/>
        <v>4296786.84</v>
      </c>
      <c r="BH14" s="63">
        <f t="shared" si="5"/>
        <v>3247370.58</v>
      </c>
      <c r="BI14" s="83" t="s">
        <v>29</v>
      </c>
      <c r="BK14" s="64"/>
      <c r="BL14" s="64"/>
      <c r="BM14" s="64"/>
      <c r="BN14" s="64"/>
    </row>
    <row r="15" spans="1:66" s="78" customFormat="1" ht="12.75" x14ac:dyDescent="0.2">
      <c r="A15" s="192"/>
      <c r="B15" s="4" t="s">
        <v>87</v>
      </c>
      <c r="C15" s="72" t="s">
        <v>28</v>
      </c>
      <c r="D15" s="73">
        <f t="shared" si="6"/>
        <v>35370</v>
      </c>
      <c r="E15" s="85" t="s">
        <v>11</v>
      </c>
      <c r="F15" s="85" t="s">
        <v>11</v>
      </c>
      <c r="G15" s="85" t="s">
        <v>11</v>
      </c>
      <c r="H15" s="85" t="s">
        <v>11</v>
      </c>
      <c r="I15" s="85" t="s">
        <v>11</v>
      </c>
      <c r="J15" s="85" t="s">
        <v>11</v>
      </c>
      <c r="K15" s="85" t="s">
        <v>11</v>
      </c>
      <c r="L15" s="85" t="s">
        <v>11</v>
      </c>
      <c r="M15" s="85" t="s">
        <v>11</v>
      </c>
      <c r="N15" s="85" t="s">
        <v>11</v>
      </c>
      <c r="O15" s="85" t="s">
        <v>11</v>
      </c>
      <c r="P15" s="85" t="s">
        <v>11</v>
      </c>
      <c r="Q15" s="85" t="s">
        <v>11</v>
      </c>
      <c r="R15" s="85" t="s">
        <v>11</v>
      </c>
      <c r="S15" s="85" t="s">
        <v>11</v>
      </c>
      <c r="T15" s="85" t="s">
        <v>11</v>
      </c>
      <c r="U15" s="85" t="s">
        <v>11</v>
      </c>
      <c r="V15" s="85" t="s">
        <v>11</v>
      </c>
      <c r="W15" s="85" t="s">
        <v>11</v>
      </c>
      <c r="X15" s="85" t="s">
        <v>11</v>
      </c>
      <c r="Y15" s="85" t="s">
        <v>11</v>
      </c>
      <c r="Z15" s="85" t="s">
        <v>11</v>
      </c>
      <c r="AA15" s="85" t="s">
        <v>11</v>
      </c>
      <c r="AB15" s="85" t="s">
        <v>11</v>
      </c>
      <c r="AC15" s="74">
        <v>27077044.309999999</v>
      </c>
      <c r="AD15" s="74">
        <v>26590239.399999965</v>
      </c>
      <c r="AE15" s="74">
        <v>30026438.93</v>
      </c>
      <c r="AF15" s="74">
        <v>29864321.18</v>
      </c>
      <c r="AG15" s="74">
        <v>34866297.859999999</v>
      </c>
      <c r="AH15" s="74">
        <v>34350066.18</v>
      </c>
      <c r="AI15" s="74">
        <v>36144758.710000001</v>
      </c>
      <c r="AJ15" s="74">
        <v>35548289.409999996</v>
      </c>
      <c r="AK15" s="74">
        <v>48993263.380000003</v>
      </c>
      <c r="AL15" s="74">
        <v>48510239.450000003</v>
      </c>
      <c r="AM15" s="74">
        <v>60557110</v>
      </c>
      <c r="AN15" s="76">
        <v>58779348.280000001</v>
      </c>
      <c r="AO15" s="80">
        <v>67131541.359999999</v>
      </c>
      <c r="AP15" s="80">
        <v>66154042.759999998</v>
      </c>
      <c r="AQ15" s="80">
        <v>76425924.430000007</v>
      </c>
      <c r="AR15" s="80">
        <v>76117345.200000003</v>
      </c>
      <c r="AS15" s="134">
        <v>46499808.780000001</v>
      </c>
      <c r="AT15" s="134">
        <v>41860153.100000001</v>
      </c>
      <c r="AU15" s="87"/>
      <c r="AV15" s="134">
        <v>85583.1</v>
      </c>
      <c r="AW15" s="87"/>
      <c r="AX15" s="134">
        <v>644865.34</v>
      </c>
      <c r="AY15" s="12">
        <f t="shared" si="2"/>
        <v>89090410.319999993</v>
      </c>
      <c r="AZ15" s="134">
        <v>46431595.289999999</v>
      </c>
      <c r="BA15" s="134">
        <v>41690161.689999998</v>
      </c>
      <c r="BB15" s="87"/>
      <c r="BC15" s="134">
        <v>84551.67</v>
      </c>
      <c r="BD15" s="87"/>
      <c r="BE15" s="134">
        <v>558412.57999999903</v>
      </c>
      <c r="BF15" s="12">
        <f t="shared" si="3"/>
        <v>88764721.229999989</v>
      </c>
      <c r="BG15" s="88">
        <f t="shared" si="4"/>
        <v>470312789.30000001</v>
      </c>
      <c r="BH15" s="63">
        <f t="shared" si="5"/>
        <v>464678613.08999991</v>
      </c>
      <c r="BI15" s="83" t="s">
        <v>29</v>
      </c>
      <c r="BK15" s="64"/>
      <c r="BL15" s="64"/>
      <c r="BM15" s="64"/>
      <c r="BN15" s="64"/>
    </row>
    <row r="16" spans="1:66" s="78" customFormat="1" ht="12.75" x14ac:dyDescent="0.2">
      <c r="A16" s="192"/>
      <c r="B16" s="4" t="s">
        <v>88</v>
      </c>
      <c r="C16" s="72" t="s">
        <v>28</v>
      </c>
      <c r="D16" s="73">
        <f t="shared" si="6"/>
        <v>35370</v>
      </c>
      <c r="E16" s="85" t="s">
        <v>11</v>
      </c>
      <c r="F16" s="85" t="s">
        <v>11</v>
      </c>
      <c r="G16" s="85" t="s">
        <v>11</v>
      </c>
      <c r="H16" s="85" t="s">
        <v>11</v>
      </c>
      <c r="I16" s="85" t="s">
        <v>11</v>
      </c>
      <c r="J16" s="85" t="s">
        <v>11</v>
      </c>
      <c r="K16" s="85" t="s">
        <v>11</v>
      </c>
      <c r="L16" s="85" t="s">
        <v>11</v>
      </c>
      <c r="M16" s="85" t="s">
        <v>11</v>
      </c>
      <c r="N16" s="85" t="s">
        <v>11</v>
      </c>
      <c r="O16" s="85" t="s">
        <v>11</v>
      </c>
      <c r="P16" s="85" t="s">
        <v>11</v>
      </c>
      <c r="Q16" s="85" t="s">
        <v>11</v>
      </c>
      <c r="R16" s="85" t="s">
        <v>11</v>
      </c>
      <c r="S16" s="85" t="s">
        <v>11</v>
      </c>
      <c r="T16" s="85" t="s">
        <v>11</v>
      </c>
      <c r="U16" s="85" t="s">
        <v>11</v>
      </c>
      <c r="V16" s="85" t="s">
        <v>11</v>
      </c>
      <c r="W16" s="85" t="s">
        <v>11</v>
      </c>
      <c r="X16" s="85" t="s">
        <v>11</v>
      </c>
      <c r="Y16" s="85" t="s">
        <v>11</v>
      </c>
      <c r="Z16" s="85" t="s">
        <v>11</v>
      </c>
      <c r="AA16" s="85" t="s">
        <v>11</v>
      </c>
      <c r="AB16" s="85" t="s">
        <v>11</v>
      </c>
      <c r="AC16" s="74">
        <v>242831.38</v>
      </c>
      <c r="AD16" s="74">
        <v>183746.76</v>
      </c>
      <c r="AE16" s="74">
        <v>219733.06</v>
      </c>
      <c r="AF16" s="74">
        <v>258317.01999999993</v>
      </c>
      <c r="AG16" s="74">
        <v>215959.92</v>
      </c>
      <c r="AH16" s="74">
        <v>287294.07</v>
      </c>
      <c r="AI16" s="74">
        <v>158118.39000000001</v>
      </c>
      <c r="AJ16" s="74">
        <v>312873.68</v>
      </c>
      <c r="AK16" s="74">
        <v>228949.84</v>
      </c>
      <c r="AL16" s="74">
        <v>378245.78000000009</v>
      </c>
      <c r="AM16" s="74">
        <v>393288</v>
      </c>
      <c r="AN16" s="75">
        <v>501455.70999999973</v>
      </c>
      <c r="AO16" s="80">
        <v>375222.56</v>
      </c>
      <c r="AP16" s="80">
        <v>349494.14</v>
      </c>
      <c r="AQ16" s="80">
        <v>430440.25</v>
      </c>
      <c r="AR16" s="80">
        <v>347682.08</v>
      </c>
      <c r="AS16" s="134">
        <v>210854</v>
      </c>
      <c r="AT16" s="134">
        <v>81228.399999999994</v>
      </c>
      <c r="AU16" s="87"/>
      <c r="AV16" s="134">
        <v>71194.429999999993</v>
      </c>
      <c r="AW16" s="87"/>
      <c r="AX16" s="134">
        <v>41786.06</v>
      </c>
      <c r="AY16" s="12">
        <f t="shared" si="2"/>
        <v>405062.89</v>
      </c>
      <c r="AZ16" s="134">
        <v>207484.86</v>
      </c>
      <c r="BA16" s="134">
        <v>40889.120000000003</v>
      </c>
      <c r="BB16" s="87"/>
      <c r="BC16" s="134">
        <v>61485.17</v>
      </c>
      <c r="BD16" s="87"/>
      <c r="BE16" s="134">
        <v>39987.64</v>
      </c>
      <c r="BF16" s="12">
        <f t="shared" si="3"/>
        <v>349846.79</v>
      </c>
      <c r="BG16" s="88">
        <f t="shared" si="4"/>
        <v>2669606.2900000005</v>
      </c>
      <c r="BH16" s="63">
        <f t="shared" si="5"/>
        <v>2968956.03</v>
      </c>
      <c r="BI16" s="83" t="s">
        <v>29</v>
      </c>
      <c r="BK16" s="64"/>
      <c r="BL16" s="64"/>
      <c r="BM16" s="64"/>
      <c r="BN16" s="64"/>
    </row>
    <row r="17" spans="1:66" s="78" customFormat="1" ht="12.75" x14ac:dyDescent="0.2">
      <c r="A17" s="192"/>
      <c r="B17" s="4" t="s">
        <v>89</v>
      </c>
      <c r="C17" s="72" t="s">
        <v>28</v>
      </c>
      <c r="D17" s="73">
        <f t="shared" si="6"/>
        <v>35370</v>
      </c>
      <c r="E17" s="85" t="s">
        <v>11</v>
      </c>
      <c r="F17" s="85" t="s">
        <v>11</v>
      </c>
      <c r="G17" s="85" t="s">
        <v>11</v>
      </c>
      <c r="H17" s="85" t="s">
        <v>11</v>
      </c>
      <c r="I17" s="85" t="s">
        <v>11</v>
      </c>
      <c r="J17" s="85" t="s">
        <v>11</v>
      </c>
      <c r="K17" s="85" t="s">
        <v>11</v>
      </c>
      <c r="L17" s="85" t="s">
        <v>11</v>
      </c>
      <c r="M17" s="85" t="s">
        <v>11</v>
      </c>
      <c r="N17" s="85" t="s">
        <v>11</v>
      </c>
      <c r="O17" s="85" t="s">
        <v>11</v>
      </c>
      <c r="P17" s="85" t="s">
        <v>11</v>
      </c>
      <c r="Q17" s="85" t="s">
        <v>11</v>
      </c>
      <c r="R17" s="85" t="s">
        <v>11</v>
      </c>
      <c r="S17" s="85" t="s">
        <v>11</v>
      </c>
      <c r="T17" s="85" t="s">
        <v>11</v>
      </c>
      <c r="U17" s="85" t="s">
        <v>11</v>
      </c>
      <c r="V17" s="85" t="s">
        <v>11</v>
      </c>
      <c r="W17" s="85" t="s">
        <v>11</v>
      </c>
      <c r="X17" s="85" t="s">
        <v>11</v>
      </c>
      <c r="Y17" s="85" t="s">
        <v>11</v>
      </c>
      <c r="Z17" s="85" t="s">
        <v>11</v>
      </c>
      <c r="AA17" s="85" t="s">
        <v>11</v>
      </c>
      <c r="AB17" s="85" t="s">
        <v>11</v>
      </c>
      <c r="AC17" s="74">
        <v>537175.74</v>
      </c>
      <c r="AD17" s="74">
        <v>537406.16000000038</v>
      </c>
      <c r="AE17" s="74">
        <v>519867</v>
      </c>
      <c r="AF17" s="74">
        <v>513995.42</v>
      </c>
      <c r="AG17" s="74">
        <v>544844.73</v>
      </c>
      <c r="AH17" s="74">
        <v>567743.82999999996</v>
      </c>
      <c r="AI17" s="74">
        <v>536323.06999999995</v>
      </c>
      <c r="AJ17" s="74">
        <v>539843.83999999997</v>
      </c>
      <c r="AK17" s="74">
        <v>608310.06999999995</v>
      </c>
      <c r="AL17" s="74">
        <v>594062.68999999994</v>
      </c>
      <c r="AM17" s="74">
        <v>614759</v>
      </c>
      <c r="AN17" s="76">
        <v>589092.09</v>
      </c>
      <c r="AO17" s="80">
        <v>668988.97</v>
      </c>
      <c r="AP17" s="80">
        <v>666020.96</v>
      </c>
      <c r="AQ17" s="80">
        <v>702429.74</v>
      </c>
      <c r="AR17" s="80">
        <v>687352.17</v>
      </c>
      <c r="AS17" s="134">
        <v>971586.38</v>
      </c>
      <c r="AT17" s="134">
        <v>53910.85</v>
      </c>
      <c r="AU17" s="87"/>
      <c r="AV17" s="134">
        <v>6163.31</v>
      </c>
      <c r="AW17" s="87"/>
      <c r="AX17" s="134">
        <v>14464.24</v>
      </c>
      <c r="AY17" s="12">
        <f t="shared" si="2"/>
        <v>1046124.78</v>
      </c>
      <c r="AZ17" s="134">
        <v>971586.38</v>
      </c>
      <c r="BA17" s="134">
        <v>49248.06</v>
      </c>
      <c r="BB17" s="87"/>
      <c r="BC17" s="134">
        <v>5687.94</v>
      </c>
      <c r="BD17" s="87"/>
      <c r="BE17" s="134">
        <v>2313.91</v>
      </c>
      <c r="BF17" s="12">
        <f t="shared" si="3"/>
        <v>1028836.2899999999</v>
      </c>
      <c r="BG17" s="88">
        <f t="shared" si="4"/>
        <v>5778823.1000000006</v>
      </c>
      <c r="BH17" s="63">
        <f t="shared" si="5"/>
        <v>5724353.4500000002</v>
      </c>
      <c r="BI17" s="83" t="s">
        <v>29</v>
      </c>
      <c r="BK17" s="64"/>
      <c r="BL17" s="64"/>
      <c r="BM17" s="64"/>
      <c r="BN17" s="64"/>
    </row>
    <row r="18" spans="1:66" s="78" customFormat="1" ht="12.75" x14ac:dyDescent="0.2">
      <c r="A18" s="192"/>
      <c r="B18" s="4" t="s">
        <v>90</v>
      </c>
      <c r="C18" s="72" t="s">
        <v>28</v>
      </c>
      <c r="D18" s="73">
        <f t="shared" si="6"/>
        <v>35370</v>
      </c>
      <c r="E18" s="85" t="s">
        <v>11</v>
      </c>
      <c r="F18" s="85" t="s">
        <v>11</v>
      </c>
      <c r="G18" s="85" t="s">
        <v>11</v>
      </c>
      <c r="H18" s="85" t="s">
        <v>11</v>
      </c>
      <c r="I18" s="85" t="s">
        <v>11</v>
      </c>
      <c r="J18" s="85" t="s">
        <v>11</v>
      </c>
      <c r="K18" s="85" t="s">
        <v>11</v>
      </c>
      <c r="L18" s="85" t="s">
        <v>11</v>
      </c>
      <c r="M18" s="85" t="s">
        <v>11</v>
      </c>
      <c r="N18" s="85" t="s">
        <v>11</v>
      </c>
      <c r="O18" s="85" t="s">
        <v>11</v>
      </c>
      <c r="P18" s="85" t="s">
        <v>11</v>
      </c>
      <c r="Q18" s="85" t="s">
        <v>11</v>
      </c>
      <c r="R18" s="85" t="s">
        <v>11</v>
      </c>
      <c r="S18" s="85" t="s">
        <v>11</v>
      </c>
      <c r="T18" s="85" t="s">
        <v>11</v>
      </c>
      <c r="U18" s="85" t="s">
        <v>11</v>
      </c>
      <c r="V18" s="85" t="s">
        <v>11</v>
      </c>
      <c r="W18" s="85" t="s">
        <v>11</v>
      </c>
      <c r="X18" s="85" t="s">
        <v>11</v>
      </c>
      <c r="Y18" s="85" t="s">
        <v>11</v>
      </c>
      <c r="Z18" s="85" t="s">
        <v>11</v>
      </c>
      <c r="AA18" s="85" t="s">
        <v>11</v>
      </c>
      <c r="AB18" s="85" t="s">
        <v>11</v>
      </c>
      <c r="AC18" s="74">
        <v>397245.07</v>
      </c>
      <c r="AD18" s="74">
        <v>316643.79000000004</v>
      </c>
      <c r="AE18" s="74">
        <v>413381.46</v>
      </c>
      <c r="AF18" s="74">
        <v>426244.39</v>
      </c>
      <c r="AG18" s="74">
        <v>441433.16</v>
      </c>
      <c r="AH18" s="74">
        <v>583341.81000000006</v>
      </c>
      <c r="AI18" s="74">
        <v>408794.39</v>
      </c>
      <c r="AJ18" s="74">
        <v>540074.27</v>
      </c>
      <c r="AK18" s="74">
        <v>516134.23</v>
      </c>
      <c r="AL18" s="74">
        <v>651248.02</v>
      </c>
      <c r="AM18" s="74">
        <v>703857</v>
      </c>
      <c r="AN18" s="76">
        <v>714667.75</v>
      </c>
      <c r="AO18" s="80">
        <v>679527.59</v>
      </c>
      <c r="AP18" s="80">
        <v>833357.26</v>
      </c>
      <c r="AQ18" s="80">
        <v>685693.6</v>
      </c>
      <c r="AR18" s="80">
        <v>606928.88</v>
      </c>
      <c r="AS18" s="134">
        <v>611061.80000000005</v>
      </c>
      <c r="AT18" s="134">
        <v>31638.03</v>
      </c>
      <c r="AU18" s="87"/>
      <c r="AV18" s="134">
        <v>1051.02</v>
      </c>
      <c r="AW18" s="87"/>
      <c r="AX18" s="134">
        <v>66427.88</v>
      </c>
      <c r="AY18" s="12">
        <f t="shared" si="2"/>
        <v>710178.7300000001</v>
      </c>
      <c r="AZ18" s="134">
        <v>596331.81000000006</v>
      </c>
      <c r="BA18" s="134">
        <v>17348.64</v>
      </c>
      <c r="BB18" s="87"/>
      <c r="BC18" s="134">
        <v>595.76</v>
      </c>
      <c r="BD18" s="87"/>
      <c r="BE18" s="134">
        <v>37744.26</v>
      </c>
      <c r="BF18" s="12">
        <f t="shared" si="3"/>
        <v>652020.47000000009</v>
      </c>
      <c r="BG18" s="88">
        <f t="shared" si="4"/>
        <v>4956245.2300000004</v>
      </c>
      <c r="BH18" s="63">
        <f t="shared" si="5"/>
        <v>5324526.6399999997</v>
      </c>
      <c r="BI18" s="83" t="s">
        <v>29</v>
      </c>
      <c r="BK18" s="64"/>
      <c r="BL18" s="64"/>
      <c r="BM18" s="64"/>
      <c r="BN18" s="64"/>
    </row>
    <row r="19" spans="1:66" s="78" customFormat="1" ht="12.75" x14ac:dyDescent="0.2">
      <c r="A19" s="192"/>
      <c r="B19" s="4" t="s">
        <v>91</v>
      </c>
      <c r="C19" s="72" t="s">
        <v>28</v>
      </c>
      <c r="D19" s="73">
        <f t="shared" si="6"/>
        <v>35370</v>
      </c>
      <c r="E19" s="85" t="s">
        <v>11</v>
      </c>
      <c r="F19" s="85" t="s">
        <v>11</v>
      </c>
      <c r="G19" s="85" t="s">
        <v>11</v>
      </c>
      <c r="H19" s="85" t="s">
        <v>11</v>
      </c>
      <c r="I19" s="85" t="s">
        <v>11</v>
      </c>
      <c r="J19" s="85" t="s">
        <v>11</v>
      </c>
      <c r="K19" s="85" t="s">
        <v>11</v>
      </c>
      <c r="L19" s="85" t="s">
        <v>11</v>
      </c>
      <c r="M19" s="85" t="s">
        <v>11</v>
      </c>
      <c r="N19" s="85" t="s">
        <v>11</v>
      </c>
      <c r="O19" s="85" t="s">
        <v>11</v>
      </c>
      <c r="P19" s="85" t="s">
        <v>11</v>
      </c>
      <c r="Q19" s="85" t="s">
        <v>11</v>
      </c>
      <c r="R19" s="85" t="s">
        <v>11</v>
      </c>
      <c r="S19" s="85" t="s">
        <v>11</v>
      </c>
      <c r="T19" s="85" t="s">
        <v>11</v>
      </c>
      <c r="U19" s="85" t="s">
        <v>11</v>
      </c>
      <c r="V19" s="85" t="s">
        <v>11</v>
      </c>
      <c r="W19" s="85" t="s">
        <v>11</v>
      </c>
      <c r="X19" s="85" t="s">
        <v>11</v>
      </c>
      <c r="Y19" s="85" t="s">
        <v>11</v>
      </c>
      <c r="Z19" s="85" t="s">
        <v>11</v>
      </c>
      <c r="AA19" s="85" t="s">
        <v>11</v>
      </c>
      <c r="AB19" s="85" t="s">
        <v>11</v>
      </c>
      <c r="AC19" s="74">
        <v>653044.52</v>
      </c>
      <c r="AD19" s="74">
        <v>485686.07999999984</v>
      </c>
      <c r="AE19" s="74">
        <v>614079.92000000004</v>
      </c>
      <c r="AF19" s="74">
        <v>505952.93999999994</v>
      </c>
      <c r="AG19" s="74">
        <v>952227.73</v>
      </c>
      <c r="AH19" s="74">
        <v>787490.34</v>
      </c>
      <c r="AI19" s="74">
        <v>840738.33</v>
      </c>
      <c r="AJ19" s="74">
        <v>946612.55999999982</v>
      </c>
      <c r="AK19" s="74">
        <v>1357260.71</v>
      </c>
      <c r="AL19" s="74">
        <v>1280887.9900000002</v>
      </c>
      <c r="AM19" s="74">
        <v>1852495</v>
      </c>
      <c r="AN19" s="75">
        <v>1946724.5099999995</v>
      </c>
      <c r="AO19" s="80">
        <v>2318301.21</v>
      </c>
      <c r="AP19" s="80">
        <v>2512339.06</v>
      </c>
      <c r="AQ19" s="80">
        <v>2413020.5499999998</v>
      </c>
      <c r="AR19" s="80">
        <v>2295548.19</v>
      </c>
      <c r="AS19" s="134">
        <v>802834.95</v>
      </c>
      <c r="AT19" s="134">
        <v>505972.17</v>
      </c>
      <c r="AU19" s="87"/>
      <c r="AV19" s="134">
        <v>743765.91999999899</v>
      </c>
      <c r="AW19" s="87"/>
      <c r="AX19" s="134">
        <v>89852.709999999905</v>
      </c>
      <c r="AY19" s="12">
        <f t="shared" si="2"/>
        <v>2142425.7499999986</v>
      </c>
      <c r="AZ19" s="134">
        <v>759861.89</v>
      </c>
      <c r="BA19" s="134">
        <v>491273.33</v>
      </c>
      <c r="BB19" s="87"/>
      <c r="BC19" s="134">
        <v>707072.63</v>
      </c>
      <c r="BD19" s="87"/>
      <c r="BE19" s="134">
        <v>59805.059999999903</v>
      </c>
      <c r="BF19" s="12">
        <f t="shared" si="3"/>
        <v>2018012.91</v>
      </c>
      <c r="BG19" s="88">
        <f t="shared" si="4"/>
        <v>13143593.719999997</v>
      </c>
      <c r="BH19" s="63">
        <f t="shared" si="5"/>
        <v>12779254.58</v>
      </c>
      <c r="BI19" s="83" t="s">
        <v>29</v>
      </c>
      <c r="BK19" s="64"/>
      <c r="BL19" s="64"/>
      <c r="BM19" s="64"/>
      <c r="BN19" s="64"/>
    </row>
    <row r="20" spans="1:66" s="78" customFormat="1" ht="12.75" x14ac:dyDescent="0.2">
      <c r="A20" s="192"/>
      <c r="B20" s="4" t="s">
        <v>92</v>
      </c>
      <c r="C20" s="72" t="s">
        <v>28</v>
      </c>
      <c r="D20" s="73">
        <f t="shared" si="6"/>
        <v>35370</v>
      </c>
      <c r="E20" s="85" t="s">
        <v>11</v>
      </c>
      <c r="F20" s="85" t="s">
        <v>11</v>
      </c>
      <c r="G20" s="85" t="s">
        <v>11</v>
      </c>
      <c r="H20" s="85" t="s">
        <v>11</v>
      </c>
      <c r="I20" s="85" t="s">
        <v>11</v>
      </c>
      <c r="J20" s="85" t="s">
        <v>11</v>
      </c>
      <c r="K20" s="85" t="s">
        <v>11</v>
      </c>
      <c r="L20" s="85" t="s">
        <v>11</v>
      </c>
      <c r="M20" s="85" t="s">
        <v>11</v>
      </c>
      <c r="N20" s="85" t="s">
        <v>11</v>
      </c>
      <c r="O20" s="85" t="s">
        <v>11</v>
      </c>
      <c r="P20" s="85" t="s">
        <v>11</v>
      </c>
      <c r="Q20" s="85" t="s">
        <v>11</v>
      </c>
      <c r="R20" s="85" t="s">
        <v>11</v>
      </c>
      <c r="S20" s="85" t="s">
        <v>11</v>
      </c>
      <c r="T20" s="85" t="s">
        <v>11</v>
      </c>
      <c r="U20" s="85" t="s">
        <v>11</v>
      </c>
      <c r="V20" s="85" t="s">
        <v>11</v>
      </c>
      <c r="W20" s="85" t="s">
        <v>11</v>
      </c>
      <c r="X20" s="85" t="s">
        <v>11</v>
      </c>
      <c r="Y20" s="85" t="s">
        <v>11</v>
      </c>
      <c r="Z20" s="85" t="s">
        <v>11</v>
      </c>
      <c r="AA20" s="85" t="s">
        <v>11</v>
      </c>
      <c r="AB20" s="85" t="s">
        <v>11</v>
      </c>
      <c r="AC20" s="74">
        <v>365226.69</v>
      </c>
      <c r="AD20" s="74">
        <v>164085.70000000007</v>
      </c>
      <c r="AE20" s="74">
        <v>412091.51</v>
      </c>
      <c r="AF20" s="74">
        <v>176174.05</v>
      </c>
      <c r="AG20" s="74">
        <v>417941.5</v>
      </c>
      <c r="AH20" s="74">
        <v>380803.44</v>
      </c>
      <c r="AI20" s="74">
        <v>433683.56</v>
      </c>
      <c r="AJ20" s="74">
        <v>406219.64</v>
      </c>
      <c r="AK20" s="74">
        <v>518689.82</v>
      </c>
      <c r="AL20" s="74">
        <v>458452.8</v>
      </c>
      <c r="AM20" s="74">
        <v>583613</v>
      </c>
      <c r="AN20" s="76">
        <v>552282.93999999994</v>
      </c>
      <c r="AO20" s="80">
        <v>786916.77</v>
      </c>
      <c r="AP20" s="80">
        <v>756590.75</v>
      </c>
      <c r="AQ20" s="80">
        <v>1067618.47</v>
      </c>
      <c r="AR20" s="80">
        <v>1001759.06</v>
      </c>
      <c r="AS20" s="134">
        <v>1073256.8</v>
      </c>
      <c r="AT20" s="134">
        <v>21426.18</v>
      </c>
      <c r="AU20" s="87"/>
      <c r="AV20" s="134">
        <v>10646.17</v>
      </c>
      <c r="AW20" s="87"/>
      <c r="AX20" s="134">
        <v>38014.17</v>
      </c>
      <c r="AY20" s="12">
        <f t="shared" si="2"/>
        <v>1143343.3199999998</v>
      </c>
      <c r="AZ20" s="134">
        <v>1071742.48</v>
      </c>
      <c r="BA20" s="134">
        <v>17644.86</v>
      </c>
      <c r="BB20" s="87"/>
      <c r="BC20" s="134">
        <v>7616.93</v>
      </c>
      <c r="BD20" s="87"/>
      <c r="BE20" s="134">
        <v>21605.119999999999</v>
      </c>
      <c r="BF20" s="12">
        <f t="shared" si="3"/>
        <v>1118609.3900000001</v>
      </c>
      <c r="BG20" s="88">
        <f t="shared" si="4"/>
        <v>5729124.6400000006</v>
      </c>
      <c r="BH20" s="63">
        <f t="shared" si="5"/>
        <v>5014977.7700000005</v>
      </c>
      <c r="BI20" s="83" t="s">
        <v>29</v>
      </c>
      <c r="BK20" s="64"/>
      <c r="BL20" s="64"/>
      <c r="BM20" s="64"/>
      <c r="BN20" s="64"/>
    </row>
    <row r="21" spans="1:66" s="78" customFormat="1" ht="12.75" x14ac:dyDescent="0.2">
      <c r="A21" s="192"/>
      <c r="B21" s="4" t="s">
        <v>93</v>
      </c>
      <c r="C21" s="72" t="s">
        <v>28</v>
      </c>
      <c r="D21" s="73">
        <f t="shared" si="6"/>
        <v>35370</v>
      </c>
      <c r="E21" s="85" t="s">
        <v>11</v>
      </c>
      <c r="F21" s="85" t="s">
        <v>11</v>
      </c>
      <c r="G21" s="85" t="s">
        <v>11</v>
      </c>
      <c r="H21" s="85" t="s">
        <v>11</v>
      </c>
      <c r="I21" s="85" t="s">
        <v>11</v>
      </c>
      <c r="J21" s="85" t="s">
        <v>11</v>
      </c>
      <c r="K21" s="85" t="s">
        <v>11</v>
      </c>
      <c r="L21" s="85" t="s">
        <v>11</v>
      </c>
      <c r="M21" s="85" t="s">
        <v>11</v>
      </c>
      <c r="N21" s="85" t="s">
        <v>11</v>
      </c>
      <c r="O21" s="85" t="s">
        <v>11</v>
      </c>
      <c r="P21" s="85" t="s">
        <v>11</v>
      </c>
      <c r="Q21" s="85" t="s">
        <v>11</v>
      </c>
      <c r="R21" s="85" t="s">
        <v>11</v>
      </c>
      <c r="S21" s="85" t="s">
        <v>11</v>
      </c>
      <c r="T21" s="85" t="s">
        <v>11</v>
      </c>
      <c r="U21" s="85" t="s">
        <v>11</v>
      </c>
      <c r="V21" s="85" t="s">
        <v>11</v>
      </c>
      <c r="W21" s="85" t="s">
        <v>11</v>
      </c>
      <c r="X21" s="85" t="s">
        <v>11</v>
      </c>
      <c r="Y21" s="85" t="s">
        <v>11</v>
      </c>
      <c r="Z21" s="85" t="s">
        <v>11</v>
      </c>
      <c r="AA21" s="85" t="s">
        <v>11</v>
      </c>
      <c r="AB21" s="85" t="s">
        <v>11</v>
      </c>
      <c r="AC21" s="74">
        <v>1252044.42</v>
      </c>
      <c r="AD21" s="74">
        <v>881700.6100000001</v>
      </c>
      <c r="AE21" s="74">
        <v>1258859.99</v>
      </c>
      <c r="AF21" s="74">
        <v>903496.94</v>
      </c>
      <c r="AG21" s="74">
        <v>1383500.57</v>
      </c>
      <c r="AH21" s="74">
        <v>1100120.78</v>
      </c>
      <c r="AI21" s="74">
        <v>1436101.49</v>
      </c>
      <c r="AJ21" s="74">
        <v>1191942.43</v>
      </c>
      <c r="AK21" s="74">
        <v>1778287.8</v>
      </c>
      <c r="AL21" s="74">
        <v>1406271.52</v>
      </c>
      <c r="AM21" s="74">
        <v>2060362</v>
      </c>
      <c r="AN21" s="76">
        <v>2026994.58</v>
      </c>
      <c r="AO21" s="80">
        <v>2303069.4299999997</v>
      </c>
      <c r="AP21" s="80">
        <v>2204183.7400000002</v>
      </c>
      <c r="AQ21" s="80">
        <v>2503177.08</v>
      </c>
      <c r="AR21" s="80">
        <v>2031914.67</v>
      </c>
      <c r="AS21" s="134">
        <v>2557218.81</v>
      </c>
      <c r="AT21" s="134">
        <v>328793.06999999902</v>
      </c>
      <c r="AU21" s="87"/>
      <c r="AV21" s="134">
        <v>39232.35</v>
      </c>
      <c r="AW21" s="87"/>
      <c r="AX21" s="134">
        <v>180260.32</v>
      </c>
      <c r="AY21" s="12">
        <f t="shared" si="2"/>
        <v>3105504.5499999989</v>
      </c>
      <c r="AZ21" s="134">
        <v>2114660.1</v>
      </c>
      <c r="BA21" s="134">
        <v>277002.28999999998</v>
      </c>
      <c r="BB21" s="87"/>
      <c r="BC21" s="134">
        <v>36429.910000000003</v>
      </c>
      <c r="BD21" s="87"/>
      <c r="BE21" s="134">
        <v>154403.96</v>
      </c>
      <c r="BF21" s="12">
        <f t="shared" si="3"/>
        <v>2582496.2600000002</v>
      </c>
      <c r="BG21" s="88">
        <f t="shared" si="4"/>
        <v>17080907.329999998</v>
      </c>
      <c r="BH21" s="63">
        <f t="shared" si="5"/>
        <v>14329121.529999999</v>
      </c>
      <c r="BI21" s="83" t="s">
        <v>29</v>
      </c>
      <c r="BK21" s="64"/>
      <c r="BL21" s="64"/>
      <c r="BM21" s="64"/>
      <c r="BN21" s="64"/>
    </row>
    <row r="22" spans="1:66" s="78" customFormat="1" ht="12.75" x14ac:dyDescent="0.2">
      <c r="A22" s="192"/>
      <c r="B22" s="189" t="s">
        <v>40</v>
      </c>
      <c r="C22" s="190"/>
      <c r="D22" s="190"/>
      <c r="E22" s="62">
        <f>SUM(E10:E10)</f>
        <v>268410</v>
      </c>
      <c r="F22" s="62">
        <f t="shared" ref="F22:AB22" si="7">SUM(F10:F10)</f>
        <v>268410</v>
      </c>
      <c r="G22" s="62">
        <f t="shared" si="7"/>
        <v>2470181.7799999998</v>
      </c>
      <c r="H22" s="62">
        <f t="shared" si="7"/>
        <v>2214215.56</v>
      </c>
      <c r="I22" s="62">
        <f t="shared" si="7"/>
        <v>3519212.05</v>
      </c>
      <c r="J22" s="62">
        <f t="shared" si="7"/>
        <v>3511912.83</v>
      </c>
      <c r="K22" s="62">
        <f t="shared" si="7"/>
        <v>5066229.42</v>
      </c>
      <c r="L22" s="62">
        <f t="shared" si="7"/>
        <v>4731586.53</v>
      </c>
      <c r="M22" s="62">
        <f t="shared" si="7"/>
        <v>7752867.96</v>
      </c>
      <c r="N22" s="62">
        <f t="shared" si="7"/>
        <v>6276712.0999999996</v>
      </c>
      <c r="O22" s="62">
        <f t="shared" si="7"/>
        <v>9707824.8599999994</v>
      </c>
      <c r="P22" s="62">
        <f t="shared" si="7"/>
        <v>7952960.5700000003</v>
      </c>
      <c r="Q22" s="62">
        <f t="shared" si="7"/>
        <v>10032037.59</v>
      </c>
      <c r="R22" s="62">
        <f t="shared" si="7"/>
        <v>10649416.25</v>
      </c>
      <c r="S22" s="62">
        <f t="shared" si="7"/>
        <v>11747468.17</v>
      </c>
      <c r="T22" s="62">
        <f t="shared" si="7"/>
        <v>8290738.4400000004</v>
      </c>
      <c r="U22" s="62">
        <f t="shared" si="7"/>
        <v>19471302.629999999</v>
      </c>
      <c r="V22" s="62">
        <f t="shared" si="7"/>
        <v>19719019.050000001</v>
      </c>
      <c r="W22" s="62">
        <f t="shared" si="7"/>
        <v>21984644.32</v>
      </c>
      <c r="X22" s="62">
        <f t="shared" si="7"/>
        <v>21030986.870000001</v>
      </c>
      <c r="Y22" s="62">
        <f t="shared" si="7"/>
        <v>27370337.57</v>
      </c>
      <c r="Z22" s="62">
        <f t="shared" si="7"/>
        <v>25213821.579999998</v>
      </c>
      <c r="AA22" s="62">
        <f t="shared" si="7"/>
        <v>28795594</v>
      </c>
      <c r="AB22" s="62">
        <f t="shared" si="7"/>
        <v>27121635.609999999</v>
      </c>
      <c r="AC22" s="62">
        <f t="shared" ref="AC22:AO22" si="8">SUM(AC11:AC21)</f>
        <v>32264801.5</v>
      </c>
      <c r="AD22" s="62">
        <f t="shared" si="8"/>
        <v>30542686.889999963</v>
      </c>
      <c r="AE22" s="62">
        <f t="shared" si="8"/>
        <v>35093558.650000006</v>
      </c>
      <c r="AF22" s="62">
        <f t="shared" si="8"/>
        <v>34049473.190000005</v>
      </c>
      <c r="AG22" s="62">
        <f t="shared" si="8"/>
        <v>40869079.649999991</v>
      </c>
      <c r="AH22" s="62">
        <f t="shared" si="8"/>
        <v>40053699.5</v>
      </c>
      <c r="AI22" s="62">
        <f t="shared" si="8"/>
        <v>42016263.650000006</v>
      </c>
      <c r="AJ22" s="62">
        <f t="shared" si="8"/>
        <v>41767370.830000006</v>
      </c>
      <c r="AK22" s="62">
        <f t="shared" si="8"/>
        <v>58114558.280000001</v>
      </c>
      <c r="AL22" s="62">
        <f t="shared" si="8"/>
        <v>55612395.900000006</v>
      </c>
      <c r="AM22" s="62">
        <f t="shared" si="8"/>
        <v>69679306</v>
      </c>
      <c r="AN22" s="62">
        <f t="shared" si="8"/>
        <v>67905616.530000001</v>
      </c>
      <c r="AO22" s="62">
        <f t="shared" si="8"/>
        <v>77664539.900000006</v>
      </c>
      <c r="AP22" s="62">
        <f t="shared" ref="AP22:AY22" si="9">SUM(AP11:AP21)</f>
        <v>76818210.729999989</v>
      </c>
      <c r="AQ22" s="62">
        <f t="shared" si="9"/>
        <v>87856164.989999995</v>
      </c>
      <c r="AR22" s="62">
        <f t="shared" si="9"/>
        <v>86387664.980000004</v>
      </c>
      <c r="AS22" s="62">
        <f t="shared" si="9"/>
        <v>55535428.170000002</v>
      </c>
      <c r="AT22" s="62">
        <f t="shared" si="9"/>
        <v>43880933.180000007</v>
      </c>
      <c r="AU22" s="62">
        <f t="shared" si="9"/>
        <v>0</v>
      </c>
      <c r="AV22" s="62">
        <f t="shared" si="9"/>
        <v>964516.32999999903</v>
      </c>
      <c r="AW22" s="62">
        <f t="shared" si="9"/>
        <v>0</v>
      </c>
      <c r="AX22" s="62">
        <f t="shared" si="9"/>
        <v>1195424.7399999998</v>
      </c>
      <c r="AY22" s="62">
        <f t="shared" si="9"/>
        <v>101576302.41999999</v>
      </c>
      <c r="AZ22" s="62">
        <f t="shared" ref="AZ22:BF22" si="10">SUM(AZ11:AZ21)</f>
        <v>54533289.670000002</v>
      </c>
      <c r="BA22" s="62">
        <f t="shared" si="10"/>
        <v>43487395.439999998</v>
      </c>
      <c r="BB22" s="62">
        <f t="shared" si="10"/>
        <v>0</v>
      </c>
      <c r="BC22" s="62">
        <f t="shared" si="10"/>
        <v>910110.32000000007</v>
      </c>
      <c r="BD22" s="62">
        <f t="shared" si="10"/>
        <v>0</v>
      </c>
      <c r="BE22" s="62">
        <f t="shared" si="10"/>
        <v>973745.33999999892</v>
      </c>
      <c r="BF22" s="62">
        <f t="shared" si="10"/>
        <v>99904540.770000011</v>
      </c>
      <c r="BG22" s="62">
        <f>SUM(BG10:BG21)</f>
        <v>693320685.38999999</v>
      </c>
      <c r="BH22" s="62">
        <f>SUM(BH10:BH21)</f>
        <v>670023074.70999992</v>
      </c>
      <c r="BI22" s="70"/>
      <c r="BK22" s="64"/>
      <c r="BL22" s="64"/>
      <c r="BM22" s="64"/>
      <c r="BN22" s="64"/>
    </row>
    <row r="23" spans="1:66" s="78" customFormat="1" ht="12.75" x14ac:dyDescent="0.2">
      <c r="A23" s="195" t="s">
        <v>131</v>
      </c>
      <c r="B23" s="17" t="s">
        <v>48</v>
      </c>
      <c r="C23" s="1" t="s">
        <v>10</v>
      </c>
      <c r="D23" s="2">
        <v>37987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16" t="s">
        <v>11</v>
      </c>
      <c r="V23" s="16" t="s">
        <v>11</v>
      </c>
      <c r="W23" s="16" t="s">
        <v>11</v>
      </c>
      <c r="X23" s="16" t="s">
        <v>11</v>
      </c>
      <c r="Y23" s="16" t="s">
        <v>11</v>
      </c>
      <c r="Z23" s="16" t="s">
        <v>11</v>
      </c>
      <c r="AA23" s="16" t="s">
        <v>11</v>
      </c>
      <c r="AB23" s="12">
        <v>750483.78</v>
      </c>
      <c r="AC23" s="12">
        <v>1166136.56</v>
      </c>
      <c r="AD23" s="12">
        <v>383910.65</v>
      </c>
      <c r="AE23" s="12">
        <v>1218615.8</v>
      </c>
      <c r="AF23" s="12">
        <v>670052.91</v>
      </c>
      <c r="AG23" s="12">
        <v>1096712.24</v>
      </c>
      <c r="AH23" s="12">
        <v>1099873.3799999999</v>
      </c>
      <c r="AI23" s="12">
        <v>1096817.6399999999</v>
      </c>
      <c r="AJ23" s="12">
        <v>960355.69</v>
      </c>
      <c r="AK23" s="12">
        <v>1110199.53</v>
      </c>
      <c r="AL23" s="12">
        <v>1191622.93</v>
      </c>
      <c r="AM23" s="12">
        <v>1171927</v>
      </c>
      <c r="AN23" s="12">
        <v>1064359</v>
      </c>
      <c r="AO23" s="12">
        <v>981861.84</v>
      </c>
      <c r="AP23" s="12">
        <v>833580.38000000012</v>
      </c>
      <c r="AQ23" s="12">
        <v>834567.82</v>
      </c>
      <c r="AR23" s="12">
        <v>1063969.6299999999</v>
      </c>
      <c r="AS23" s="136">
        <v>731465.87</v>
      </c>
      <c r="AT23" s="12">
        <v>129168.89</v>
      </c>
      <c r="AU23" s="87"/>
      <c r="AV23" s="12">
        <v>362.13</v>
      </c>
      <c r="AW23" s="135">
        <v>0</v>
      </c>
      <c r="AX23" s="12">
        <v>10379.65</v>
      </c>
      <c r="AY23" s="12">
        <f t="shared" ref="AY23:AY32" si="11">SUM(AS23:AX23)</f>
        <v>871376.54</v>
      </c>
      <c r="AZ23" s="12">
        <v>720217.05000000203</v>
      </c>
      <c r="BA23" s="12">
        <v>139515.75000000003</v>
      </c>
      <c r="BB23" s="87"/>
      <c r="BC23" s="12">
        <v>362.13</v>
      </c>
      <c r="BD23" s="12">
        <v>0</v>
      </c>
      <c r="BE23" s="12">
        <v>5687.44</v>
      </c>
      <c r="BF23" s="12">
        <f t="shared" ref="BF23:BF32" si="12">SUM(AZ23:BE23)</f>
        <v>865782.37000000197</v>
      </c>
      <c r="BG23" s="12">
        <f t="shared" ref="BG23:BG32" si="13">AC23+AE23+AG23+AI23+AK23+AM23+AO23+AQ23+AY23</f>
        <v>9548214.9699999988</v>
      </c>
      <c r="BH23" s="12">
        <f t="shared" ref="BH23:BH29" si="14">AB23+AD23+AF23+AH23+AJ23+AL23+AN23+AP23+AR23+BF23</f>
        <v>8883990.7200000025</v>
      </c>
      <c r="BI23" s="10" t="s">
        <v>9</v>
      </c>
      <c r="BK23" s="64"/>
      <c r="BL23" s="64"/>
      <c r="BM23" s="64"/>
      <c r="BN23" s="64"/>
    </row>
    <row r="24" spans="1:66" s="78" customFormat="1" ht="12.75" x14ac:dyDescent="0.2">
      <c r="A24" s="195"/>
      <c r="B24" s="17" t="s">
        <v>49</v>
      </c>
      <c r="C24" s="1" t="s">
        <v>10</v>
      </c>
      <c r="D24" s="2">
        <v>37987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16" t="s">
        <v>11</v>
      </c>
      <c r="V24" s="16" t="s">
        <v>11</v>
      </c>
      <c r="W24" s="16" t="s">
        <v>11</v>
      </c>
      <c r="X24" s="16" t="s">
        <v>11</v>
      </c>
      <c r="Y24" s="16" t="s">
        <v>11</v>
      </c>
      <c r="Z24" s="16" t="s">
        <v>11</v>
      </c>
      <c r="AA24" s="16" t="s">
        <v>11</v>
      </c>
      <c r="AB24" s="12">
        <v>1026261.33</v>
      </c>
      <c r="AC24" s="12">
        <v>605987.28</v>
      </c>
      <c r="AD24" s="12">
        <v>316327.48</v>
      </c>
      <c r="AE24" s="12">
        <v>724843.87</v>
      </c>
      <c r="AF24" s="12">
        <v>478992.92</v>
      </c>
      <c r="AG24" s="12">
        <v>772345.74</v>
      </c>
      <c r="AH24" s="12">
        <v>766713.94</v>
      </c>
      <c r="AI24" s="12">
        <v>706629.66</v>
      </c>
      <c r="AJ24" s="12">
        <v>781696.46</v>
      </c>
      <c r="AK24" s="12">
        <v>748638.5</v>
      </c>
      <c r="AL24" s="12">
        <v>750585.34</v>
      </c>
      <c r="AM24" s="12">
        <v>726236</v>
      </c>
      <c r="AN24" s="12">
        <v>629694</v>
      </c>
      <c r="AO24" s="12">
        <v>736047.54</v>
      </c>
      <c r="AP24" s="12">
        <v>571602.53999999992</v>
      </c>
      <c r="AQ24" s="12">
        <v>577030.32999999996</v>
      </c>
      <c r="AR24" s="12">
        <v>951521.03</v>
      </c>
      <c r="AS24" s="136">
        <v>534806.44999999995</v>
      </c>
      <c r="AT24" s="12">
        <v>135865.44</v>
      </c>
      <c r="AU24" s="87"/>
      <c r="AV24" s="12">
        <v>688.09</v>
      </c>
      <c r="AW24" s="135">
        <v>0</v>
      </c>
      <c r="AX24" s="12">
        <v>10735.52</v>
      </c>
      <c r="AY24" s="12">
        <f t="shared" si="11"/>
        <v>682095.49999999988</v>
      </c>
      <c r="AZ24" s="12">
        <v>501530.79</v>
      </c>
      <c r="BA24" s="12">
        <v>145562.88</v>
      </c>
      <c r="BB24" s="87"/>
      <c r="BC24" s="12">
        <v>1069.2</v>
      </c>
      <c r="BD24" s="12">
        <v>0</v>
      </c>
      <c r="BE24" s="12">
        <v>10662.3</v>
      </c>
      <c r="BF24" s="12">
        <f t="shared" si="12"/>
        <v>658825.16999999993</v>
      </c>
      <c r="BG24" s="12">
        <f t="shared" si="13"/>
        <v>6279854.4199999999</v>
      </c>
      <c r="BH24" s="12">
        <f t="shared" si="14"/>
        <v>6932220.21</v>
      </c>
      <c r="BI24" s="10" t="s">
        <v>9</v>
      </c>
      <c r="BK24" s="64"/>
      <c r="BL24" s="64"/>
      <c r="BM24" s="64"/>
      <c r="BN24" s="64"/>
    </row>
    <row r="25" spans="1:66" s="78" customFormat="1" ht="12.75" x14ac:dyDescent="0.2">
      <c r="A25" s="195"/>
      <c r="B25" s="17" t="s">
        <v>107</v>
      </c>
      <c r="C25" s="1" t="s">
        <v>10</v>
      </c>
      <c r="D25" s="2">
        <v>37987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6" t="s">
        <v>11</v>
      </c>
      <c r="V25" s="16" t="s">
        <v>11</v>
      </c>
      <c r="W25" s="16" t="s">
        <v>11</v>
      </c>
      <c r="X25" s="16" t="s">
        <v>11</v>
      </c>
      <c r="Y25" s="16" t="s">
        <v>11</v>
      </c>
      <c r="Z25" s="16" t="s">
        <v>11</v>
      </c>
      <c r="AA25" s="16" t="s">
        <v>11</v>
      </c>
      <c r="AB25" s="12">
        <v>1154432.71</v>
      </c>
      <c r="AC25" s="12">
        <v>647562.1</v>
      </c>
      <c r="AD25" s="12">
        <v>493775.89</v>
      </c>
      <c r="AE25" s="12">
        <v>655081.18999999994</v>
      </c>
      <c r="AF25" s="12">
        <v>554930.35</v>
      </c>
      <c r="AG25" s="12">
        <v>678240.31</v>
      </c>
      <c r="AH25" s="12">
        <v>717106.39</v>
      </c>
      <c r="AI25" s="12">
        <v>674346.76</v>
      </c>
      <c r="AJ25" s="12">
        <v>636569.49</v>
      </c>
      <c r="AK25" s="12">
        <v>659369.54</v>
      </c>
      <c r="AL25" s="12">
        <v>659829.76000000001</v>
      </c>
      <c r="AM25" s="12">
        <v>665392</v>
      </c>
      <c r="AN25" s="12">
        <v>672678</v>
      </c>
      <c r="AO25" s="12">
        <v>672995.63</v>
      </c>
      <c r="AP25" s="12">
        <v>371797.18000000005</v>
      </c>
      <c r="AQ25" s="12">
        <v>396747.97</v>
      </c>
      <c r="AR25" s="12">
        <v>547776.57999999996</v>
      </c>
      <c r="AS25" s="136">
        <v>348953.53</v>
      </c>
      <c r="AT25" s="12">
        <v>55009.760000000002</v>
      </c>
      <c r="AU25" s="87"/>
      <c r="AV25" s="12">
        <v>43.17</v>
      </c>
      <c r="AW25" s="135">
        <v>0</v>
      </c>
      <c r="AX25" s="12">
        <v>1196.8900000000001</v>
      </c>
      <c r="AY25" s="12">
        <f t="shared" si="11"/>
        <v>405203.35000000003</v>
      </c>
      <c r="AZ25" s="12">
        <v>340696.56000000099</v>
      </c>
      <c r="BA25" s="12">
        <v>80195.09</v>
      </c>
      <c r="BB25" s="87"/>
      <c r="BC25" s="12">
        <v>0</v>
      </c>
      <c r="BD25" s="12">
        <v>0</v>
      </c>
      <c r="BE25" s="12">
        <v>1271.57</v>
      </c>
      <c r="BF25" s="12">
        <f t="shared" si="12"/>
        <v>422163.22000000096</v>
      </c>
      <c r="BG25" s="12">
        <f t="shared" si="13"/>
        <v>5454938.8499999996</v>
      </c>
      <c r="BH25" s="12">
        <f t="shared" si="14"/>
        <v>6231059.5700000003</v>
      </c>
      <c r="BI25" s="10" t="s">
        <v>9</v>
      </c>
      <c r="BK25" s="64"/>
      <c r="BL25" s="64"/>
      <c r="BM25" s="64"/>
      <c r="BN25" s="64"/>
    </row>
    <row r="26" spans="1:66" s="78" customFormat="1" ht="12.75" x14ac:dyDescent="0.2">
      <c r="A26" s="195"/>
      <c r="B26" s="138" t="s">
        <v>50</v>
      </c>
      <c r="C26" s="1" t="s">
        <v>10</v>
      </c>
      <c r="D26" s="2">
        <v>37987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6" t="s">
        <v>11</v>
      </c>
      <c r="V26" s="16" t="s">
        <v>11</v>
      </c>
      <c r="W26" s="16" t="s">
        <v>11</v>
      </c>
      <c r="X26" s="16" t="s">
        <v>11</v>
      </c>
      <c r="Y26" s="16" t="s">
        <v>11</v>
      </c>
      <c r="Z26" s="16" t="s">
        <v>11</v>
      </c>
      <c r="AA26" s="16" t="s">
        <v>11</v>
      </c>
      <c r="AB26" s="12">
        <v>691626.26</v>
      </c>
      <c r="AC26" s="12">
        <v>110291.29</v>
      </c>
      <c r="AD26" s="12">
        <v>56964.39</v>
      </c>
      <c r="AE26" s="12">
        <v>144737.04999999999</v>
      </c>
      <c r="AF26" s="12">
        <v>68867.27</v>
      </c>
      <c r="AG26" s="12">
        <v>152447.67999999999</v>
      </c>
      <c r="AH26" s="12">
        <v>153435.10999999999</v>
      </c>
      <c r="AI26" s="12">
        <v>156164.19</v>
      </c>
      <c r="AJ26" s="12">
        <v>157327.04000000001</v>
      </c>
      <c r="AK26" s="12">
        <v>203970.34</v>
      </c>
      <c r="AL26" s="12">
        <v>183384.57</v>
      </c>
      <c r="AM26" s="12">
        <v>242454</v>
      </c>
      <c r="AN26" s="12">
        <v>170912</v>
      </c>
      <c r="AO26" s="12">
        <v>292959.40000000002</v>
      </c>
      <c r="AP26" s="12">
        <v>160443.50999999998</v>
      </c>
      <c r="AQ26" s="12">
        <v>334622.21999999997</v>
      </c>
      <c r="AR26" s="12">
        <v>423300.92999999993</v>
      </c>
      <c r="AS26" s="136">
        <v>212833.63</v>
      </c>
      <c r="AT26" s="12">
        <v>72676.28</v>
      </c>
      <c r="AU26" s="87"/>
      <c r="AV26" s="12">
        <v>18630.120000000003</v>
      </c>
      <c r="AW26" s="135">
        <v>0</v>
      </c>
      <c r="AX26" s="12">
        <v>22064.83</v>
      </c>
      <c r="AY26" s="12">
        <f t="shared" si="11"/>
        <v>326204.86000000004</v>
      </c>
      <c r="AZ26" s="12">
        <v>210490.68</v>
      </c>
      <c r="BA26" s="12">
        <v>22521.31</v>
      </c>
      <c r="BB26" s="87"/>
      <c r="BC26" s="12">
        <v>36431.32</v>
      </c>
      <c r="BD26" s="12">
        <v>0</v>
      </c>
      <c r="BE26" s="12">
        <v>35601.06</v>
      </c>
      <c r="BF26" s="12">
        <f t="shared" si="12"/>
        <v>305044.37</v>
      </c>
      <c r="BG26" s="12">
        <f t="shared" si="13"/>
        <v>1963851.03</v>
      </c>
      <c r="BH26" s="12">
        <f t="shared" si="14"/>
        <v>2371305.4500000002</v>
      </c>
      <c r="BI26" s="10" t="s">
        <v>9</v>
      </c>
      <c r="BK26" s="64"/>
      <c r="BL26" s="64"/>
      <c r="BM26" s="64"/>
      <c r="BN26" s="64"/>
    </row>
    <row r="27" spans="1:66" s="7" customFormat="1" ht="12.75" x14ac:dyDescent="0.2">
      <c r="A27" s="195"/>
      <c r="B27" s="138" t="s">
        <v>51</v>
      </c>
      <c r="C27" s="1" t="s">
        <v>10</v>
      </c>
      <c r="D27" s="2">
        <v>38047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6" t="s">
        <v>11</v>
      </c>
      <c r="V27" s="16" t="s">
        <v>11</v>
      </c>
      <c r="W27" s="16" t="s">
        <v>11</v>
      </c>
      <c r="X27" s="16" t="s">
        <v>11</v>
      </c>
      <c r="Y27" s="16" t="s">
        <v>11</v>
      </c>
      <c r="Z27" s="16" t="s">
        <v>11</v>
      </c>
      <c r="AA27" s="16" t="s">
        <v>11</v>
      </c>
      <c r="AB27" s="12">
        <v>1680656.52</v>
      </c>
      <c r="AC27" s="12">
        <v>2403020.2400000002</v>
      </c>
      <c r="AD27" s="12">
        <v>739553.37</v>
      </c>
      <c r="AE27" s="12">
        <v>3067315.09</v>
      </c>
      <c r="AF27" s="12">
        <v>875256.63</v>
      </c>
      <c r="AG27" s="12">
        <v>4048381.15</v>
      </c>
      <c r="AH27" s="12">
        <v>3973795.63</v>
      </c>
      <c r="AI27" s="12">
        <v>4221693.1399999997</v>
      </c>
      <c r="AJ27" s="12">
        <v>4267103.7</v>
      </c>
      <c r="AK27" s="12">
        <v>3912867.46</v>
      </c>
      <c r="AL27" s="12">
        <v>3954626.59</v>
      </c>
      <c r="AM27" s="12">
        <v>3981866</v>
      </c>
      <c r="AN27" s="12">
        <v>3046505</v>
      </c>
      <c r="AO27" s="12">
        <v>3788497.28</v>
      </c>
      <c r="AP27" s="12">
        <v>2255651.04</v>
      </c>
      <c r="AQ27" s="12">
        <v>3572115.84</v>
      </c>
      <c r="AR27" s="12">
        <v>6270545.1000000006</v>
      </c>
      <c r="AS27" s="136">
        <v>2654179.06</v>
      </c>
      <c r="AT27" s="12">
        <v>571283.17000000004</v>
      </c>
      <c r="AU27" s="87"/>
      <c r="AV27" s="12">
        <v>0</v>
      </c>
      <c r="AW27" s="135">
        <v>0</v>
      </c>
      <c r="AX27" s="12">
        <v>302190.12</v>
      </c>
      <c r="AY27" s="12">
        <f t="shared" si="11"/>
        <v>3527652.35</v>
      </c>
      <c r="AZ27" s="12">
        <v>2651008.38</v>
      </c>
      <c r="BA27" s="12">
        <v>600935.25999999896</v>
      </c>
      <c r="BB27" s="87"/>
      <c r="BC27" s="12">
        <v>0</v>
      </c>
      <c r="BD27" s="12">
        <v>0</v>
      </c>
      <c r="BE27" s="12">
        <v>306757.299999999</v>
      </c>
      <c r="BF27" s="12">
        <f t="shared" si="12"/>
        <v>3558700.9399999976</v>
      </c>
      <c r="BG27" s="12">
        <f t="shared" si="13"/>
        <v>32523408.550000004</v>
      </c>
      <c r="BH27" s="12">
        <f t="shared" si="14"/>
        <v>30622394.52</v>
      </c>
      <c r="BI27" s="10" t="s">
        <v>9</v>
      </c>
      <c r="BK27" s="64"/>
      <c r="BL27" s="64"/>
      <c r="BM27" s="64"/>
      <c r="BN27" s="64"/>
    </row>
    <row r="28" spans="1:66" s="7" customFormat="1" ht="12.75" x14ac:dyDescent="0.2">
      <c r="A28" s="195"/>
      <c r="B28" s="138" t="s">
        <v>52</v>
      </c>
      <c r="C28" s="1" t="s">
        <v>10</v>
      </c>
      <c r="D28" s="2">
        <v>38047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6" t="s">
        <v>11</v>
      </c>
      <c r="V28" s="16" t="s">
        <v>11</v>
      </c>
      <c r="W28" s="16" t="s">
        <v>11</v>
      </c>
      <c r="X28" s="16" t="s">
        <v>11</v>
      </c>
      <c r="Y28" s="16" t="s">
        <v>11</v>
      </c>
      <c r="Z28" s="16" t="s">
        <v>11</v>
      </c>
      <c r="AA28" s="16" t="s">
        <v>11</v>
      </c>
      <c r="AB28" s="12">
        <v>443732.14</v>
      </c>
      <c r="AC28" s="12">
        <v>169778.32</v>
      </c>
      <c r="AD28" s="12">
        <v>157605.54</v>
      </c>
      <c r="AE28" s="12">
        <v>174193.18</v>
      </c>
      <c r="AF28" s="12">
        <v>174057.23</v>
      </c>
      <c r="AG28" s="12">
        <v>177401.67</v>
      </c>
      <c r="AH28" s="12">
        <v>186221.83</v>
      </c>
      <c r="AI28" s="12">
        <v>280839.08</v>
      </c>
      <c r="AJ28" s="12">
        <v>277926.28000000003</v>
      </c>
      <c r="AK28" s="12">
        <v>258733.38</v>
      </c>
      <c r="AL28" s="12">
        <v>270401.84999999998</v>
      </c>
      <c r="AM28" s="12">
        <v>280101</v>
      </c>
      <c r="AN28" s="12">
        <v>239428</v>
      </c>
      <c r="AO28" s="12">
        <v>271337.94</v>
      </c>
      <c r="AP28" s="12">
        <v>203684.94999999995</v>
      </c>
      <c r="AQ28" s="12">
        <v>286186.74</v>
      </c>
      <c r="AR28" s="12">
        <v>440518.80000000005</v>
      </c>
      <c r="AS28" s="136">
        <v>218093.25</v>
      </c>
      <c r="AT28" s="12">
        <v>0</v>
      </c>
      <c r="AU28" s="87"/>
      <c r="AV28" s="12">
        <v>0</v>
      </c>
      <c r="AW28" s="135">
        <v>0</v>
      </c>
      <c r="AX28" s="12">
        <v>86393.62</v>
      </c>
      <c r="AY28" s="12">
        <f t="shared" si="11"/>
        <v>304486.87</v>
      </c>
      <c r="AZ28" s="12">
        <v>204530.09</v>
      </c>
      <c r="BA28" s="12">
        <v>0</v>
      </c>
      <c r="BB28" s="87"/>
      <c r="BC28" s="12">
        <v>0</v>
      </c>
      <c r="BD28" s="12">
        <v>0</v>
      </c>
      <c r="BE28" s="12">
        <v>98561.110000000102</v>
      </c>
      <c r="BF28" s="12">
        <f t="shared" si="12"/>
        <v>303091.20000000007</v>
      </c>
      <c r="BG28" s="12">
        <f t="shared" si="13"/>
        <v>2203058.1799999997</v>
      </c>
      <c r="BH28" s="12">
        <f t="shared" si="14"/>
        <v>2696667.8200000003</v>
      </c>
      <c r="BI28" s="10" t="s">
        <v>9</v>
      </c>
      <c r="BK28" s="64"/>
      <c r="BL28" s="64"/>
      <c r="BM28" s="64"/>
      <c r="BN28" s="64"/>
    </row>
    <row r="29" spans="1:66" s="7" customFormat="1" ht="12.75" x14ac:dyDescent="0.2">
      <c r="A29" s="195"/>
      <c r="B29" s="138" t="s">
        <v>27</v>
      </c>
      <c r="C29" s="1" t="s">
        <v>10</v>
      </c>
      <c r="D29" s="2">
        <v>38047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6" t="s">
        <v>11</v>
      </c>
      <c r="V29" s="16" t="s">
        <v>11</v>
      </c>
      <c r="W29" s="16" t="s">
        <v>11</v>
      </c>
      <c r="X29" s="16" t="s">
        <v>11</v>
      </c>
      <c r="Y29" s="16" t="s">
        <v>11</v>
      </c>
      <c r="Z29" s="16" t="s">
        <v>11</v>
      </c>
      <c r="AA29" s="16" t="s">
        <v>11</v>
      </c>
      <c r="AB29" s="12">
        <v>2336334.0299999998</v>
      </c>
      <c r="AC29" s="12">
        <v>20850886.579999998</v>
      </c>
      <c r="AD29" s="12">
        <v>1189871.05</v>
      </c>
      <c r="AE29" s="12">
        <v>25363876.940000001</v>
      </c>
      <c r="AF29" s="12">
        <v>3204078.39</v>
      </c>
      <c r="AG29" s="12">
        <v>24011159.370000001</v>
      </c>
      <c r="AH29" s="12">
        <v>23881773.719999999</v>
      </c>
      <c r="AI29" s="12">
        <v>23903079.149999999</v>
      </c>
      <c r="AJ29" s="12">
        <v>23892988.649999999</v>
      </c>
      <c r="AK29" s="12">
        <v>21860556.73</v>
      </c>
      <c r="AL29" s="12">
        <v>22017496</v>
      </c>
      <c r="AM29" s="12">
        <v>22445041</v>
      </c>
      <c r="AN29" s="12">
        <v>15907201</v>
      </c>
      <c r="AO29" s="12">
        <v>22037382.800000001</v>
      </c>
      <c r="AP29" s="12">
        <v>9278631.1699999999</v>
      </c>
      <c r="AQ29" s="12">
        <v>15510646.800000001</v>
      </c>
      <c r="AR29" s="12">
        <v>36540949.369999997</v>
      </c>
      <c r="AS29" s="136">
        <v>14090763.210000001</v>
      </c>
      <c r="AT29" s="12">
        <v>1361384.8</v>
      </c>
      <c r="AU29" s="87"/>
      <c r="AV29" s="12">
        <v>94.17</v>
      </c>
      <c r="AW29" s="135">
        <v>554110.01</v>
      </c>
      <c r="AX29" s="12">
        <v>96896.93</v>
      </c>
      <c r="AY29" s="12">
        <f t="shared" si="11"/>
        <v>16103249.120000001</v>
      </c>
      <c r="AZ29" s="12">
        <v>14203703.83</v>
      </c>
      <c r="BA29" s="12">
        <v>1262524.4700000002</v>
      </c>
      <c r="BB29" s="87"/>
      <c r="BC29" s="12">
        <v>0</v>
      </c>
      <c r="BD29" s="12">
        <v>564373.21</v>
      </c>
      <c r="BE29" s="12">
        <v>102174.96</v>
      </c>
      <c r="BF29" s="12">
        <f t="shared" si="12"/>
        <v>16132776.470000003</v>
      </c>
      <c r="BG29" s="12">
        <f t="shared" si="13"/>
        <v>192085878.49000001</v>
      </c>
      <c r="BH29" s="12">
        <f t="shared" si="14"/>
        <v>154382099.84999999</v>
      </c>
      <c r="BI29" s="10" t="s">
        <v>9</v>
      </c>
      <c r="BK29" s="64"/>
      <c r="BL29" s="64"/>
      <c r="BM29" s="64"/>
      <c r="BN29" s="64"/>
    </row>
    <row r="30" spans="1:66" s="7" customFormat="1" ht="12.75" x14ac:dyDescent="0.2">
      <c r="A30" s="195"/>
      <c r="B30" s="138" t="s">
        <v>53</v>
      </c>
      <c r="C30" s="1" t="s">
        <v>10</v>
      </c>
      <c r="D30" s="2">
        <v>38047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6" t="s">
        <v>11</v>
      </c>
      <c r="V30" s="16" t="s">
        <v>11</v>
      </c>
      <c r="W30" s="16" t="s">
        <v>11</v>
      </c>
      <c r="X30" s="16" t="s">
        <v>11</v>
      </c>
      <c r="Y30" s="16" t="s">
        <v>11</v>
      </c>
      <c r="Z30" s="16" t="s">
        <v>11</v>
      </c>
      <c r="AA30" s="16" t="s">
        <v>11</v>
      </c>
      <c r="AB30" s="16" t="s">
        <v>11</v>
      </c>
      <c r="AC30" s="12">
        <v>26618.720000000001</v>
      </c>
      <c r="AD30" s="12">
        <v>2867.37</v>
      </c>
      <c r="AE30" s="12">
        <v>67149.48</v>
      </c>
      <c r="AF30" s="12">
        <v>8544.69</v>
      </c>
      <c r="AG30" s="12">
        <v>67727.42</v>
      </c>
      <c r="AH30" s="12">
        <v>67697.850000000006</v>
      </c>
      <c r="AI30" s="12">
        <v>69124.08</v>
      </c>
      <c r="AJ30" s="12">
        <v>69033.13</v>
      </c>
      <c r="AK30" s="12">
        <v>47824.82</v>
      </c>
      <c r="AL30" s="12">
        <v>49599.69</v>
      </c>
      <c r="AM30" s="12">
        <v>71356</v>
      </c>
      <c r="AN30" s="12">
        <v>44069</v>
      </c>
      <c r="AO30" s="12">
        <v>64527.62</v>
      </c>
      <c r="AP30" s="12">
        <v>19176.39</v>
      </c>
      <c r="AQ30" s="12">
        <v>52912.2</v>
      </c>
      <c r="AR30" s="12">
        <v>139473.11999999997</v>
      </c>
      <c r="AS30" s="136">
        <v>54664.6</v>
      </c>
      <c r="AT30" s="12">
        <v>0</v>
      </c>
      <c r="AU30" s="87"/>
      <c r="AV30" s="12">
        <v>0</v>
      </c>
      <c r="AW30" s="135">
        <v>0</v>
      </c>
      <c r="AX30" s="12">
        <v>0</v>
      </c>
      <c r="AY30" s="12">
        <f t="shared" si="11"/>
        <v>54664.6</v>
      </c>
      <c r="AZ30" s="12">
        <v>54857.440000000002</v>
      </c>
      <c r="BA30" s="12">
        <v>0</v>
      </c>
      <c r="BB30" s="87"/>
      <c r="BC30" s="12">
        <v>0</v>
      </c>
      <c r="BD30" s="12">
        <v>0</v>
      </c>
      <c r="BE30" s="12">
        <v>0</v>
      </c>
      <c r="BF30" s="12">
        <f t="shared" si="12"/>
        <v>54857.440000000002</v>
      </c>
      <c r="BG30" s="12">
        <f t="shared" si="13"/>
        <v>521904.94</v>
      </c>
      <c r="BH30" s="12">
        <f>AD30+AF30+AH30+AJ30+AL30+AN30+AP30+AR30+BF30</f>
        <v>455318.68</v>
      </c>
      <c r="BI30" s="10" t="s">
        <v>9</v>
      </c>
      <c r="BK30" s="64"/>
      <c r="BL30" s="64"/>
      <c r="BM30" s="64"/>
      <c r="BN30" s="64"/>
    </row>
    <row r="31" spans="1:66" s="7" customFormat="1" ht="12.75" x14ac:dyDescent="0.2">
      <c r="A31" s="195"/>
      <c r="B31" s="17" t="s">
        <v>54</v>
      </c>
      <c r="C31" s="1" t="s">
        <v>10</v>
      </c>
      <c r="D31" s="2">
        <v>38047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16" t="s">
        <v>11</v>
      </c>
      <c r="V31" s="16" t="s">
        <v>11</v>
      </c>
      <c r="W31" s="16" t="s">
        <v>11</v>
      </c>
      <c r="X31" s="16" t="s">
        <v>11</v>
      </c>
      <c r="Y31" s="16" t="s">
        <v>11</v>
      </c>
      <c r="Z31" s="16" t="s">
        <v>11</v>
      </c>
      <c r="AA31" s="16" t="s">
        <v>11</v>
      </c>
      <c r="AB31" s="12">
        <v>555336.28</v>
      </c>
      <c r="AC31" s="12">
        <v>799977.44</v>
      </c>
      <c r="AD31" s="12">
        <v>785644.09</v>
      </c>
      <c r="AE31" s="12">
        <v>1375868.01</v>
      </c>
      <c r="AF31" s="12">
        <v>1371619.33</v>
      </c>
      <c r="AG31" s="12">
        <v>1417966.65</v>
      </c>
      <c r="AH31" s="12">
        <v>1410668.03</v>
      </c>
      <c r="AI31" s="12">
        <v>1468763.09</v>
      </c>
      <c r="AJ31" s="12">
        <v>1470601.61</v>
      </c>
      <c r="AK31" s="12">
        <v>1611754.63</v>
      </c>
      <c r="AL31" s="12">
        <v>1653396.21</v>
      </c>
      <c r="AM31" s="12">
        <v>1657979</v>
      </c>
      <c r="AN31" s="12">
        <v>1605582</v>
      </c>
      <c r="AO31" s="12">
        <v>667399.61</v>
      </c>
      <c r="AP31" s="12">
        <v>736826.32</v>
      </c>
      <c r="AQ31" s="12">
        <v>1270217.71</v>
      </c>
      <c r="AR31" s="12">
        <v>1651417.5699999998</v>
      </c>
      <c r="AS31" s="136">
        <v>1279277.44</v>
      </c>
      <c r="AT31" s="12">
        <v>11709.7</v>
      </c>
      <c r="AU31" s="87"/>
      <c r="AV31" s="12">
        <v>2023.02</v>
      </c>
      <c r="AW31" s="135">
        <v>0</v>
      </c>
      <c r="AX31" s="12">
        <v>1147.1300000000001</v>
      </c>
      <c r="AY31" s="12">
        <f t="shared" si="11"/>
        <v>1294157.2899999998</v>
      </c>
      <c r="AZ31" s="12">
        <v>1212974.1000000001</v>
      </c>
      <c r="BA31" s="12">
        <v>11391.460000000001</v>
      </c>
      <c r="BB31" s="87"/>
      <c r="BC31" s="12">
        <v>1887.13</v>
      </c>
      <c r="BD31" s="12">
        <v>0</v>
      </c>
      <c r="BE31" s="12">
        <v>670.67</v>
      </c>
      <c r="BF31" s="12">
        <f t="shared" si="12"/>
        <v>1226923.3599999999</v>
      </c>
      <c r="BG31" s="12">
        <f t="shared" si="13"/>
        <v>11564083.43</v>
      </c>
      <c r="BH31" s="12">
        <f>AB31+AD31+AF31+AH31+AJ31+AL31+AN31+AP31+AR31+BF31</f>
        <v>12468014.800000001</v>
      </c>
      <c r="BI31" s="10" t="s">
        <v>9</v>
      </c>
      <c r="BK31" s="64"/>
      <c r="BL31" s="64"/>
      <c r="BM31" s="64"/>
      <c r="BN31" s="64"/>
    </row>
    <row r="32" spans="1:66" s="7" customFormat="1" ht="12.75" x14ac:dyDescent="0.2">
      <c r="A32" s="195"/>
      <c r="B32" s="17" t="s">
        <v>55</v>
      </c>
      <c r="C32" s="1" t="s">
        <v>10</v>
      </c>
      <c r="D32" s="2">
        <v>38047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16" t="s">
        <v>11</v>
      </c>
      <c r="V32" s="16" t="s">
        <v>11</v>
      </c>
      <c r="W32" s="16" t="s">
        <v>11</v>
      </c>
      <c r="X32" s="16" t="s">
        <v>11</v>
      </c>
      <c r="Y32" s="16" t="s">
        <v>11</v>
      </c>
      <c r="Z32" s="16" t="s">
        <v>11</v>
      </c>
      <c r="AA32" s="16" t="s">
        <v>11</v>
      </c>
      <c r="AB32" s="12">
        <v>2361751.7000000002</v>
      </c>
      <c r="AC32" s="12">
        <v>1062905.07</v>
      </c>
      <c r="AD32" s="12">
        <v>518352.59</v>
      </c>
      <c r="AE32" s="12">
        <v>1001934.65</v>
      </c>
      <c r="AF32" s="12">
        <v>571587.91</v>
      </c>
      <c r="AG32" s="12">
        <v>1014572.88</v>
      </c>
      <c r="AH32" s="12">
        <v>1111388.42</v>
      </c>
      <c r="AI32" s="12">
        <v>1112550.53</v>
      </c>
      <c r="AJ32" s="12">
        <v>1118166.0900000001</v>
      </c>
      <c r="AK32" s="12">
        <v>1065010.3400000001</v>
      </c>
      <c r="AL32" s="12">
        <v>1073149.8400000001</v>
      </c>
      <c r="AM32" s="12">
        <v>1112087</v>
      </c>
      <c r="AN32" s="12">
        <v>916112</v>
      </c>
      <c r="AO32" s="12">
        <v>1083849.31</v>
      </c>
      <c r="AP32" s="12">
        <v>698349.40000000014</v>
      </c>
      <c r="AQ32" s="12">
        <v>1187446.3600000001</v>
      </c>
      <c r="AR32" s="12">
        <v>1832787.9500000002</v>
      </c>
      <c r="AS32" s="136">
        <v>400546.25</v>
      </c>
      <c r="AT32" s="12">
        <v>203718.53</v>
      </c>
      <c r="AU32" s="87"/>
      <c r="AV32" s="12">
        <v>68.31</v>
      </c>
      <c r="AW32" s="135">
        <v>430641.52</v>
      </c>
      <c r="AX32" s="12">
        <v>9224.92</v>
      </c>
      <c r="AY32" s="12">
        <f t="shared" si="11"/>
        <v>1044199.5300000001</v>
      </c>
      <c r="AZ32" s="12">
        <v>407149.32999999996</v>
      </c>
      <c r="BA32" s="12">
        <v>244251.84</v>
      </c>
      <c r="BB32" s="87"/>
      <c r="BC32" s="12">
        <v>68.31</v>
      </c>
      <c r="BD32" s="12">
        <v>382271.13</v>
      </c>
      <c r="BE32" s="12">
        <v>5791.03</v>
      </c>
      <c r="BF32" s="12">
        <f t="shared" si="12"/>
        <v>1039531.64</v>
      </c>
      <c r="BG32" s="12">
        <f t="shared" si="13"/>
        <v>9684555.6699999981</v>
      </c>
      <c r="BH32" s="12">
        <f>AB32+AD32+AF32+AH32+AJ32+AL32+AN32+AP32+AR32+BF32</f>
        <v>11241177.540000001</v>
      </c>
      <c r="BI32" s="10" t="s">
        <v>9</v>
      </c>
      <c r="BK32" s="64"/>
      <c r="BL32" s="64"/>
      <c r="BM32" s="64"/>
      <c r="BN32" s="64"/>
    </row>
    <row r="33" spans="1:66" s="7" customFormat="1" ht="12.75" x14ac:dyDescent="0.2">
      <c r="A33" s="196"/>
      <c r="B33" s="193" t="s">
        <v>41</v>
      </c>
      <c r="C33" s="194"/>
      <c r="D33" s="194"/>
      <c r="E33" s="15">
        <f>SUM(E23:E32)</f>
        <v>0</v>
      </c>
      <c r="F33" s="15">
        <f t="shared" ref="F33:AM33" si="15">SUM(F23:F32)</f>
        <v>0</v>
      </c>
      <c r="G33" s="15">
        <f t="shared" si="15"/>
        <v>0</v>
      </c>
      <c r="H33" s="15">
        <f t="shared" si="15"/>
        <v>0</v>
      </c>
      <c r="I33" s="15">
        <f t="shared" si="15"/>
        <v>0</v>
      </c>
      <c r="J33" s="15">
        <f t="shared" si="15"/>
        <v>0</v>
      </c>
      <c r="K33" s="15">
        <f t="shared" si="15"/>
        <v>0</v>
      </c>
      <c r="L33" s="15">
        <f t="shared" si="15"/>
        <v>0</v>
      </c>
      <c r="M33" s="15">
        <f t="shared" si="15"/>
        <v>0</v>
      </c>
      <c r="N33" s="15">
        <f t="shared" si="15"/>
        <v>0</v>
      </c>
      <c r="O33" s="15">
        <f t="shared" si="15"/>
        <v>0</v>
      </c>
      <c r="P33" s="15">
        <f t="shared" si="15"/>
        <v>0</v>
      </c>
      <c r="Q33" s="15">
        <f t="shared" si="15"/>
        <v>0</v>
      </c>
      <c r="R33" s="15">
        <f t="shared" si="15"/>
        <v>0</v>
      </c>
      <c r="S33" s="15">
        <f t="shared" si="15"/>
        <v>0</v>
      </c>
      <c r="T33" s="15">
        <f t="shared" si="15"/>
        <v>0</v>
      </c>
      <c r="U33" s="15">
        <f t="shared" si="15"/>
        <v>0</v>
      </c>
      <c r="V33" s="15">
        <f t="shared" si="15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5">
        <f t="shared" si="15"/>
        <v>0</v>
      </c>
      <c r="AA33" s="15">
        <f t="shared" si="15"/>
        <v>0</v>
      </c>
      <c r="AB33" s="15">
        <f t="shared" si="15"/>
        <v>11000614.75</v>
      </c>
      <c r="AC33" s="15">
        <f t="shared" si="15"/>
        <v>27843163.599999998</v>
      </c>
      <c r="AD33" s="15">
        <f t="shared" si="15"/>
        <v>4644872.42</v>
      </c>
      <c r="AE33" s="15">
        <f t="shared" si="15"/>
        <v>33793615.260000005</v>
      </c>
      <c r="AF33" s="15">
        <f t="shared" si="15"/>
        <v>7977987.6300000008</v>
      </c>
      <c r="AG33" s="15">
        <f t="shared" si="15"/>
        <v>33436955.109999999</v>
      </c>
      <c r="AH33" s="15">
        <f t="shared" si="15"/>
        <v>33368674.300000004</v>
      </c>
      <c r="AI33" s="15">
        <f t="shared" si="15"/>
        <v>33690007.319999993</v>
      </c>
      <c r="AJ33" s="15">
        <f t="shared" si="15"/>
        <v>33631768.140000001</v>
      </c>
      <c r="AK33" s="15">
        <f t="shared" si="15"/>
        <v>31478925.27</v>
      </c>
      <c r="AL33" s="15">
        <f t="shared" si="15"/>
        <v>31804092.780000001</v>
      </c>
      <c r="AM33" s="15">
        <f t="shared" si="15"/>
        <v>32354439</v>
      </c>
      <c r="AN33" s="15">
        <f>SUM(AN23:AN32)</f>
        <v>24296540</v>
      </c>
      <c r="AO33" s="15">
        <f t="shared" ref="AO33:AP33" si="16">SUM(AO23:AO32)</f>
        <v>30596858.969999999</v>
      </c>
      <c r="AP33" s="15">
        <f t="shared" si="16"/>
        <v>15129742.880000001</v>
      </c>
      <c r="AQ33" s="15">
        <f>SUM(AQ23:AQ32)</f>
        <v>24022493.989999998</v>
      </c>
      <c r="AR33" s="15">
        <f>SUM(AR23:AR32)</f>
        <v>49862260.079999998</v>
      </c>
      <c r="AS33" s="15">
        <f>SUM(AS23:AS32)</f>
        <v>20525583.290000003</v>
      </c>
      <c r="AT33" s="15">
        <f t="shared" ref="AT33:BE33" si="17">SUM(AT23:AT32)</f>
        <v>2540816.5699999998</v>
      </c>
      <c r="AU33" s="15">
        <f t="shared" si="17"/>
        <v>0</v>
      </c>
      <c r="AV33" s="15">
        <f t="shared" si="17"/>
        <v>21909.010000000002</v>
      </c>
      <c r="AW33" s="15">
        <f t="shared" si="17"/>
        <v>984751.53</v>
      </c>
      <c r="AX33" s="15">
        <f t="shared" si="17"/>
        <v>540229.6100000001</v>
      </c>
      <c r="AY33" s="15">
        <f>SUM(AY23:AY32)</f>
        <v>24613290.010000002</v>
      </c>
      <c r="AZ33" s="15">
        <f t="shared" si="17"/>
        <v>20507158.250000004</v>
      </c>
      <c r="BA33" s="15">
        <f t="shared" si="17"/>
        <v>2506898.0599999987</v>
      </c>
      <c r="BB33" s="15">
        <f t="shared" si="17"/>
        <v>0</v>
      </c>
      <c r="BC33" s="15">
        <f>SUM(BC23:BC32)</f>
        <v>39818.089999999997</v>
      </c>
      <c r="BD33" s="15">
        <f>SUM(BD23:BD32)</f>
        <v>946644.34</v>
      </c>
      <c r="BE33" s="15">
        <f t="shared" si="17"/>
        <v>567177.43999999913</v>
      </c>
      <c r="BF33" s="15">
        <f>SUM(BF23:BF32)</f>
        <v>24567696.180000003</v>
      </c>
      <c r="BG33" s="15">
        <f>SUM(BG23:BG32)</f>
        <v>271829748.53000003</v>
      </c>
      <c r="BH33" s="15">
        <f>SUM(BH23:BH32)</f>
        <v>236284249.16</v>
      </c>
      <c r="BI33" s="9"/>
      <c r="BK33" s="64"/>
      <c r="BL33" s="64"/>
      <c r="BM33" s="64"/>
      <c r="BN33" s="64"/>
    </row>
    <row r="34" spans="1:66" s="7" customFormat="1" ht="12.75" x14ac:dyDescent="0.2">
      <c r="A34" s="209" t="s">
        <v>38</v>
      </c>
      <c r="B34" s="17" t="s">
        <v>12</v>
      </c>
      <c r="C34" s="1" t="s">
        <v>13</v>
      </c>
      <c r="D34" s="2">
        <v>39083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95"/>
      <c r="U34" s="95"/>
      <c r="V34" s="95"/>
      <c r="W34" s="95"/>
      <c r="X34" s="95"/>
      <c r="Y34" s="95"/>
      <c r="Z34" s="95"/>
      <c r="AA34" s="92">
        <v>2247200.77</v>
      </c>
      <c r="AB34" s="92">
        <v>1854576.1</v>
      </c>
      <c r="AC34" s="92">
        <v>2503364.21</v>
      </c>
      <c r="AD34" s="92">
        <v>2495487.16</v>
      </c>
      <c r="AE34" s="92">
        <v>2646316.85</v>
      </c>
      <c r="AF34" s="92">
        <v>2627563.09</v>
      </c>
      <c r="AG34" s="92">
        <v>3202611.33</v>
      </c>
      <c r="AH34" s="92">
        <v>3442140.84</v>
      </c>
      <c r="AI34" s="92">
        <v>3426186.47</v>
      </c>
      <c r="AJ34" s="92">
        <v>3058224.9</v>
      </c>
      <c r="AK34" s="92">
        <v>3178328.97</v>
      </c>
      <c r="AL34" s="92">
        <v>3451911.03</v>
      </c>
      <c r="AM34" s="92">
        <v>3591675.36</v>
      </c>
      <c r="AN34" s="92">
        <v>3466159.48</v>
      </c>
      <c r="AO34" s="92">
        <v>3311111.18</v>
      </c>
      <c r="AP34" s="92">
        <v>3469823.93</v>
      </c>
      <c r="AQ34" s="92">
        <v>3009234.7</v>
      </c>
      <c r="AR34" s="92">
        <v>2737085.01</v>
      </c>
      <c r="AS34" s="92">
        <v>2156827.44</v>
      </c>
      <c r="AT34" s="92">
        <v>985084.02</v>
      </c>
      <c r="AU34" s="54"/>
      <c r="AV34" s="92">
        <v>0</v>
      </c>
      <c r="AW34" s="54"/>
      <c r="AX34" s="92">
        <v>0</v>
      </c>
      <c r="AY34" s="12">
        <f>SUM(AS34:AX34)</f>
        <v>3141911.46</v>
      </c>
      <c r="AZ34" s="92">
        <v>2186041.9348998643</v>
      </c>
      <c r="BA34" s="92">
        <v>998427.10510013578</v>
      </c>
      <c r="BB34" s="54"/>
      <c r="BC34" s="92">
        <v>0</v>
      </c>
      <c r="BD34" s="54"/>
      <c r="BE34" s="92">
        <v>0</v>
      </c>
      <c r="BF34" s="12">
        <f>SUM(AZ34:BE34)</f>
        <v>3184469.04</v>
      </c>
      <c r="BG34" s="12">
        <f t="shared" ref="BG34:BG39" si="18">E34+G34+I34+K34+M34+O34+Q34+S34+U34+W34+Y34+AA34+AC34+AE34+AG34+AI34+AK34+AM34+AO34+AQ34+AY34</f>
        <v>30257941.300000001</v>
      </c>
      <c r="BH34" s="12">
        <f t="shared" ref="BH34:BH39" si="19">F34+H34+J34+L34+N34+P34+R34+T34+V34+X34+Z34+AB34+AD34+AF34+AH34+AJ34+AL34+AN34+AP34+AR34+BF34</f>
        <v>29787440.579999998</v>
      </c>
      <c r="BI34" s="10" t="s">
        <v>125</v>
      </c>
      <c r="BK34" s="64"/>
      <c r="BL34" s="64"/>
      <c r="BM34" s="64"/>
      <c r="BN34" s="64"/>
    </row>
    <row r="35" spans="1:66" s="7" customFormat="1" ht="12.75" x14ac:dyDescent="0.2">
      <c r="A35" s="210"/>
      <c r="B35" s="17" t="s">
        <v>16</v>
      </c>
      <c r="C35" s="1" t="s">
        <v>13</v>
      </c>
      <c r="D35" s="2">
        <v>39083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12">
        <v>11000000</v>
      </c>
      <c r="AB35" s="12">
        <v>9793755.3200000003</v>
      </c>
      <c r="AC35" s="12">
        <v>13000000</v>
      </c>
      <c r="AD35" s="12">
        <v>11770279.18</v>
      </c>
      <c r="AE35" s="12">
        <v>16500000</v>
      </c>
      <c r="AF35" s="12">
        <v>14777523.800000001</v>
      </c>
      <c r="AG35" s="12">
        <v>18572246.210000001</v>
      </c>
      <c r="AH35" s="12">
        <v>16738835.73</v>
      </c>
      <c r="AI35" s="12">
        <v>17143778.739999998</v>
      </c>
      <c r="AJ35" s="12">
        <v>16838970.5</v>
      </c>
      <c r="AK35" s="12">
        <v>17143778.739999998</v>
      </c>
      <c r="AL35" s="12">
        <v>17677619.98</v>
      </c>
      <c r="AM35" s="12">
        <v>17088376</v>
      </c>
      <c r="AN35" s="12">
        <v>16839305</v>
      </c>
      <c r="AO35" s="12">
        <v>15531233.609999999</v>
      </c>
      <c r="AP35" s="12">
        <v>14041788.310000001</v>
      </c>
      <c r="AQ35" s="12">
        <v>14368460.16</v>
      </c>
      <c r="AR35" s="12">
        <v>14392773.800000001</v>
      </c>
      <c r="AS35" s="92">
        <v>15927964.4</v>
      </c>
      <c r="AT35" s="92">
        <v>3565700.23</v>
      </c>
      <c r="AU35" s="54"/>
      <c r="AV35" s="12">
        <v>0</v>
      </c>
      <c r="AW35" s="54"/>
      <c r="AX35" s="92">
        <v>1280457.5</v>
      </c>
      <c r="AY35" s="12">
        <f>SUM(AS35:AX35)</f>
        <v>20774122.129999999</v>
      </c>
      <c r="AZ35" s="92">
        <v>11113808.3800002</v>
      </c>
      <c r="BA35" s="92">
        <v>3372657.3499999992</v>
      </c>
      <c r="BB35" s="54"/>
      <c r="BC35" s="12">
        <v>0</v>
      </c>
      <c r="BD35" s="54"/>
      <c r="BE35" s="92">
        <v>1220075.9600000072</v>
      </c>
      <c r="BF35" s="12">
        <f>SUM(AZ35:BE35)</f>
        <v>15706541.690000206</v>
      </c>
      <c r="BG35" s="12">
        <f t="shared" si="18"/>
        <v>161121995.59</v>
      </c>
      <c r="BH35" s="12">
        <f t="shared" si="19"/>
        <v>148577393.31000021</v>
      </c>
      <c r="BI35" s="10" t="s">
        <v>125</v>
      </c>
      <c r="BK35" s="64"/>
      <c r="BL35" s="64"/>
      <c r="BM35" s="64"/>
      <c r="BN35" s="64"/>
    </row>
    <row r="36" spans="1:66" s="7" customFormat="1" ht="12.75" x14ac:dyDescent="0.2">
      <c r="A36" s="210"/>
      <c r="B36" s="17" t="s">
        <v>30</v>
      </c>
      <c r="C36" s="1" t="s">
        <v>13</v>
      </c>
      <c r="D36" s="2">
        <v>40391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2">
        <v>2735576.09</v>
      </c>
      <c r="AH36" s="12">
        <v>2557310.2000000002</v>
      </c>
      <c r="AI36" s="12">
        <v>7165907.4699999997</v>
      </c>
      <c r="AJ36" s="12">
        <v>6844641.1299999999</v>
      </c>
      <c r="AK36" s="12">
        <v>7899067.4500000002</v>
      </c>
      <c r="AL36" s="12">
        <v>6879646.71</v>
      </c>
      <c r="AM36" s="12">
        <v>8675732.3900000006</v>
      </c>
      <c r="AN36" s="12">
        <v>8029754.1100000003</v>
      </c>
      <c r="AO36" s="81">
        <v>7274943.2599999998</v>
      </c>
      <c r="AP36" s="81">
        <v>5171881.82</v>
      </c>
      <c r="AQ36" s="81">
        <v>7656889.21</v>
      </c>
      <c r="AR36" s="81">
        <v>7706675</v>
      </c>
      <c r="AS36" s="85" t="s">
        <v>11</v>
      </c>
      <c r="AT36" s="85" t="s">
        <v>11</v>
      </c>
      <c r="AU36" s="54"/>
      <c r="AV36" s="85">
        <v>0</v>
      </c>
      <c r="AW36" s="54"/>
      <c r="AX36" s="85" t="s">
        <v>11</v>
      </c>
      <c r="AY36" s="92">
        <v>7719407</v>
      </c>
      <c r="AZ36" s="85" t="s">
        <v>11</v>
      </c>
      <c r="BA36" s="85" t="s">
        <v>11</v>
      </c>
      <c r="BB36" s="54"/>
      <c r="BC36" s="85">
        <v>0</v>
      </c>
      <c r="BD36" s="54"/>
      <c r="BE36" s="85" t="s">
        <v>11</v>
      </c>
      <c r="BF36" s="12">
        <v>6201016</v>
      </c>
      <c r="BG36" s="12">
        <f t="shared" si="18"/>
        <v>49127522.869999997</v>
      </c>
      <c r="BH36" s="12">
        <f t="shared" si="19"/>
        <v>43390924.969999999</v>
      </c>
      <c r="BI36" s="10" t="s">
        <v>125</v>
      </c>
      <c r="BK36" s="64"/>
      <c r="BL36" s="64"/>
      <c r="BM36" s="64"/>
      <c r="BN36" s="64"/>
    </row>
    <row r="37" spans="1:66" s="7" customFormat="1" ht="12.75" x14ac:dyDescent="0.2">
      <c r="A37" s="210"/>
      <c r="B37" s="4" t="s">
        <v>32</v>
      </c>
      <c r="C37" s="1" t="s">
        <v>13</v>
      </c>
      <c r="D37" s="2">
        <v>40909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12">
        <v>8907503.9100000001</v>
      </c>
      <c r="AL37" s="12">
        <v>8799179.5899999999</v>
      </c>
      <c r="AM37" s="12">
        <v>10062456.890000001</v>
      </c>
      <c r="AN37" s="12">
        <v>10067589.35</v>
      </c>
      <c r="AO37" s="12">
        <v>10187697</v>
      </c>
      <c r="AP37" s="12">
        <v>10178299</v>
      </c>
      <c r="AQ37" s="12">
        <v>11154008.73</v>
      </c>
      <c r="AR37" s="12">
        <v>11118176</v>
      </c>
      <c r="AS37" s="92">
        <v>4332414.6100000003</v>
      </c>
      <c r="AT37" s="92">
        <v>1687353.33</v>
      </c>
      <c r="AU37" s="54"/>
      <c r="AV37" s="12">
        <v>0</v>
      </c>
      <c r="AW37" s="54"/>
      <c r="AX37" s="92">
        <v>65132.75</v>
      </c>
      <c r="AY37" s="12">
        <f t="shared" ref="AY37:AY42" si="20">SUM(AS37:AX37)</f>
        <v>6084900.6900000004</v>
      </c>
      <c r="AZ37" s="92">
        <v>4332414.6100000003</v>
      </c>
      <c r="BA37" s="92">
        <v>1685632.56</v>
      </c>
      <c r="BB37" s="54"/>
      <c r="BC37" s="12">
        <v>0</v>
      </c>
      <c r="BD37" s="54"/>
      <c r="BE37" s="92">
        <v>63812.92</v>
      </c>
      <c r="BF37" s="12">
        <f t="shared" ref="BF37:BF42" si="21">SUM(AZ37:BE37)</f>
        <v>6081860.0899999999</v>
      </c>
      <c r="BG37" s="12">
        <f t="shared" si="18"/>
        <v>46396567.219999999</v>
      </c>
      <c r="BH37" s="12">
        <f t="shared" si="19"/>
        <v>46245104.030000001</v>
      </c>
      <c r="BI37" s="10" t="s">
        <v>125</v>
      </c>
      <c r="BK37" s="64"/>
      <c r="BL37" s="64"/>
      <c r="BM37" s="64"/>
      <c r="BN37" s="64"/>
    </row>
    <row r="38" spans="1:66" s="7" customFormat="1" ht="12.75" x14ac:dyDescent="0.2">
      <c r="A38" s="210"/>
      <c r="B38" s="17" t="s">
        <v>31</v>
      </c>
      <c r="C38" s="1" t="s">
        <v>13</v>
      </c>
      <c r="D38" s="2">
        <v>41426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12">
        <v>3599134.41</v>
      </c>
      <c r="AN38" s="12">
        <v>2526553.81</v>
      </c>
      <c r="AO38" s="12">
        <v>5316196</v>
      </c>
      <c r="AP38" s="12">
        <v>3158967</v>
      </c>
      <c r="AQ38" s="12">
        <v>6167820.5099999998</v>
      </c>
      <c r="AR38" s="12">
        <v>3702745</v>
      </c>
      <c r="AS38" s="92">
        <v>3119226.73</v>
      </c>
      <c r="AT38" s="92">
        <v>4108588.11</v>
      </c>
      <c r="AU38" s="54"/>
      <c r="AV38" s="12">
        <v>0</v>
      </c>
      <c r="AW38" s="54"/>
      <c r="AX38" s="92">
        <v>74431.320000000007</v>
      </c>
      <c r="AY38" s="12">
        <f t="shared" si="20"/>
        <v>7302246.1600000001</v>
      </c>
      <c r="AZ38" s="92">
        <v>3064872.07</v>
      </c>
      <c r="BA38" s="92">
        <v>2386449.13</v>
      </c>
      <c r="BB38" s="54"/>
      <c r="BC38" s="12">
        <v>0</v>
      </c>
      <c r="BD38" s="54"/>
      <c r="BE38" s="92">
        <v>54655.46</v>
      </c>
      <c r="BF38" s="12">
        <f t="shared" si="21"/>
        <v>5505976.6599999992</v>
      </c>
      <c r="BG38" s="12">
        <f t="shared" si="18"/>
        <v>22385397.079999998</v>
      </c>
      <c r="BH38" s="12">
        <f t="shared" si="19"/>
        <v>14894242.469999999</v>
      </c>
      <c r="BI38" s="10" t="s">
        <v>125</v>
      </c>
      <c r="BK38" s="64"/>
      <c r="BL38" s="64"/>
      <c r="BM38" s="64"/>
      <c r="BN38" s="64"/>
    </row>
    <row r="39" spans="1:66" s="7" customFormat="1" ht="12.75" x14ac:dyDescent="0.2">
      <c r="A39" s="210"/>
      <c r="B39" s="17" t="s">
        <v>94</v>
      </c>
      <c r="C39" s="1" t="s">
        <v>13</v>
      </c>
      <c r="D39" s="2">
        <v>41640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12">
        <v>16967591.809999999</v>
      </c>
      <c r="AP39" s="12">
        <v>15765026.58</v>
      </c>
      <c r="AQ39" s="12">
        <v>21952099.920000002</v>
      </c>
      <c r="AR39" s="12">
        <v>21714795</v>
      </c>
      <c r="AS39" s="92">
        <v>29503770.690000001</v>
      </c>
      <c r="AT39" s="92">
        <v>3041155.89</v>
      </c>
      <c r="AU39" s="54"/>
      <c r="AV39" s="12">
        <v>0</v>
      </c>
      <c r="AW39" s="54"/>
      <c r="AX39" s="92">
        <v>2940101.79</v>
      </c>
      <c r="AY39" s="12">
        <f t="shared" si="20"/>
        <v>35485028.370000005</v>
      </c>
      <c r="AZ39" s="92">
        <v>28874474.739999998</v>
      </c>
      <c r="BA39" s="92">
        <v>2471338.27</v>
      </c>
      <c r="BB39" s="54"/>
      <c r="BC39" s="12">
        <v>0</v>
      </c>
      <c r="BD39" s="54"/>
      <c r="BE39" s="92">
        <v>1421169.85</v>
      </c>
      <c r="BF39" s="12">
        <f t="shared" si="21"/>
        <v>32766982.859999999</v>
      </c>
      <c r="BG39" s="12">
        <f t="shared" si="18"/>
        <v>74404720.100000009</v>
      </c>
      <c r="BH39" s="12">
        <f t="shared" si="19"/>
        <v>70246804.439999998</v>
      </c>
      <c r="BI39" s="10" t="s">
        <v>125</v>
      </c>
      <c r="BK39" s="64"/>
      <c r="BL39" s="64"/>
      <c r="BM39" s="64"/>
      <c r="BN39" s="64"/>
    </row>
    <row r="40" spans="1:66" s="7" customFormat="1" ht="12.75" x14ac:dyDescent="0.2">
      <c r="A40" s="210"/>
      <c r="B40" s="17" t="s">
        <v>118</v>
      </c>
      <c r="C40" s="1" t="s">
        <v>13</v>
      </c>
      <c r="D40" s="2">
        <v>42583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92">
        <v>3108117.56</v>
      </c>
      <c r="AT40" s="92">
        <v>2316584.9</v>
      </c>
      <c r="AU40" s="54"/>
      <c r="AV40" s="12">
        <v>0</v>
      </c>
      <c r="AW40" s="54"/>
      <c r="AX40" s="92">
        <v>334470.40000000002</v>
      </c>
      <c r="AY40" s="12">
        <f t="shared" si="20"/>
        <v>5759172.8600000003</v>
      </c>
      <c r="AZ40" s="92">
        <v>2731956.66</v>
      </c>
      <c r="BA40" s="92">
        <v>2070511.73</v>
      </c>
      <c r="BB40" s="54"/>
      <c r="BC40" s="12">
        <v>0</v>
      </c>
      <c r="BD40" s="54"/>
      <c r="BE40" s="92">
        <v>272747.74</v>
      </c>
      <c r="BF40" s="12">
        <f t="shared" si="21"/>
        <v>5075216.1300000008</v>
      </c>
      <c r="BG40" s="12">
        <f t="shared" ref="BG40:BG42" si="22">E40+G40+I40+K40+M40+O40+Q40+S40+U40+W40+Y40+AA40+AC40+AE40+AG40+AI40+AK40+AM40+AO40+AQ40+AY40</f>
        <v>5759172.8600000003</v>
      </c>
      <c r="BH40" s="12">
        <f t="shared" ref="BH40:BH42" si="23">F40+H40+J40+L40+N40+P40+R40+T40+V40+X40+Z40+AB40+AD40+AF40+AH40+AJ40+AL40+AN40+AP40+AR40+BF40</f>
        <v>5075216.1300000008</v>
      </c>
      <c r="BI40" s="10" t="s">
        <v>125</v>
      </c>
      <c r="BK40" s="64"/>
      <c r="BL40" s="64"/>
      <c r="BM40" s="64"/>
      <c r="BN40" s="64"/>
    </row>
    <row r="41" spans="1:66" s="7" customFormat="1" ht="12.75" x14ac:dyDescent="0.2">
      <c r="A41" s="210"/>
      <c r="B41" s="17" t="s">
        <v>119</v>
      </c>
      <c r="C41" s="1" t="s">
        <v>13</v>
      </c>
      <c r="D41" s="2">
        <v>42491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92">
        <v>1237091.7</v>
      </c>
      <c r="AT41" s="92">
        <v>583780.80000000005</v>
      </c>
      <c r="AU41" s="54"/>
      <c r="AV41" s="12">
        <v>0</v>
      </c>
      <c r="AW41" s="54"/>
      <c r="AX41" s="92">
        <v>95127.85</v>
      </c>
      <c r="AY41" s="12">
        <f t="shared" si="20"/>
        <v>1916000.35</v>
      </c>
      <c r="AZ41" s="92">
        <v>1190667.49</v>
      </c>
      <c r="BA41" s="92">
        <v>529435.34</v>
      </c>
      <c r="BB41" s="54"/>
      <c r="BC41" s="12">
        <v>0</v>
      </c>
      <c r="BD41" s="54"/>
      <c r="BE41" s="92">
        <v>88336.4</v>
      </c>
      <c r="BF41" s="12">
        <f t="shared" si="21"/>
        <v>1808439.23</v>
      </c>
      <c r="BG41" s="12">
        <f t="shared" si="22"/>
        <v>1916000.35</v>
      </c>
      <c r="BH41" s="12">
        <f t="shared" si="23"/>
        <v>1808439.23</v>
      </c>
      <c r="BI41" s="10" t="s">
        <v>125</v>
      </c>
      <c r="BK41" s="64"/>
      <c r="BL41" s="64"/>
      <c r="BM41" s="64"/>
      <c r="BN41" s="64"/>
    </row>
    <row r="42" spans="1:66" s="7" customFormat="1" ht="12.75" x14ac:dyDescent="0.2">
      <c r="A42" s="210"/>
      <c r="B42" s="17" t="s">
        <v>120</v>
      </c>
      <c r="C42" s="1" t="s">
        <v>13</v>
      </c>
      <c r="D42" s="2">
        <v>42583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92">
        <v>106089.25</v>
      </c>
      <c r="AT42" s="92">
        <v>109030.27</v>
      </c>
      <c r="AU42" s="54"/>
      <c r="AV42" s="12">
        <v>0</v>
      </c>
      <c r="AW42" s="54"/>
      <c r="AX42" s="92">
        <v>21279.22</v>
      </c>
      <c r="AY42" s="12">
        <f t="shared" si="20"/>
        <v>236398.74000000002</v>
      </c>
      <c r="AZ42" s="92">
        <v>106089.25</v>
      </c>
      <c r="BA42" s="92">
        <v>105718.63</v>
      </c>
      <c r="BB42" s="54"/>
      <c r="BC42" s="12">
        <v>0</v>
      </c>
      <c r="BD42" s="54"/>
      <c r="BE42" s="92">
        <v>19839.23</v>
      </c>
      <c r="BF42" s="12">
        <f t="shared" si="21"/>
        <v>231647.11000000002</v>
      </c>
      <c r="BG42" s="12">
        <f t="shared" si="22"/>
        <v>236398.74000000002</v>
      </c>
      <c r="BH42" s="12">
        <f t="shared" si="23"/>
        <v>231647.11000000002</v>
      </c>
      <c r="BI42" s="10" t="s">
        <v>125</v>
      </c>
      <c r="BK42" s="64"/>
      <c r="BL42" s="64"/>
      <c r="BM42" s="64"/>
      <c r="BN42" s="64"/>
    </row>
    <row r="43" spans="1:66" s="7" customFormat="1" ht="12.75" x14ac:dyDescent="0.2">
      <c r="A43" s="211"/>
      <c r="B43" s="207" t="s">
        <v>42</v>
      </c>
      <c r="C43" s="208"/>
      <c r="D43" s="208"/>
      <c r="E43" s="13">
        <f>SUM(E34:E42)</f>
        <v>0</v>
      </c>
      <c r="F43" s="13">
        <f t="shared" ref="F43:BH43" si="24">SUM(F34:F42)</f>
        <v>0</v>
      </c>
      <c r="G43" s="13">
        <f t="shared" si="24"/>
        <v>0</v>
      </c>
      <c r="H43" s="13">
        <f t="shared" si="24"/>
        <v>0</v>
      </c>
      <c r="I43" s="13">
        <f t="shared" si="24"/>
        <v>0</v>
      </c>
      <c r="J43" s="13">
        <f t="shared" si="24"/>
        <v>0</v>
      </c>
      <c r="K43" s="13">
        <f t="shared" si="24"/>
        <v>0</v>
      </c>
      <c r="L43" s="13">
        <f t="shared" si="24"/>
        <v>0</v>
      </c>
      <c r="M43" s="13">
        <f t="shared" si="24"/>
        <v>0</v>
      </c>
      <c r="N43" s="13">
        <f t="shared" si="24"/>
        <v>0</v>
      </c>
      <c r="O43" s="13">
        <f t="shared" si="24"/>
        <v>0</v>
      </c>
      <c r="P43" s="13">
        <f t="shared" si="24"/>
        <v>0</v>
      </c>
      <c r="Q43" s="13">
        <f t="shared" si="24"/>
        <v>0</v>
      </c>
      <c r="R43" s="13">
        <f t="shared" si="24"/>
        <v>0</v>
      </c>
      <c r="S43" s="13">
        <f t="shared" si="24"/>
        <v>0</v>
      </c>
      <c r="T43" s="13">
        <f t="shared" si="24"/>
        <v>0</v>
      </c>
      <c r="U43" s="13">
        <f t="shared" si="24"/>
        <v>0</v>
      </c>
      <c r="V43" s="13">
        <f t="shared" si="24"/>
        <v>0</v>
      </c>
      <c r="W43" s="13">
        <f t="shared" si="24"/>
        <v>0</v>
      </c>
      <c r="X43" s="13">
        <f t="shared" si="24"/>
        <v>0</v>
      </c>
      <c r="Y43" s="13">
        <f t="shared" si="24"/>
        <v>0</v>
      </c>
      <c r="Z43" s="13">
        <f t="shared" si="24"/>
        <v>0</v>
      </c>
      <c r="AA43" s="13">
        <f t="shared" si="24"/>
        <v>13247200.77</v>
      </c>
      <c r="AB43" s="13">
        <f t="shared" si="24"/>
        <v>11648331.42</v>
      </c>
      <c r="AC43" s="13">
        <f t="shared" si="24"/>
        <v>15503364.210000001</v>
      </c>
      <c r="AD43" s="13">
        <f t="shared" si="24"/>
        <v>14265766.34</v>
      </c>
      <c r="AE43" s="13">
        <f t="shared" si="24"/>
        <v>19146316.850000001</v>
      </c>
      <c r="AF43" s="13">
        <f t="shared" si="24"/>
        <v>17405086.890000001</v>
      </c>
      <c r="AG43" s="13">
        <f t="shared" si="24"/>
        <v>24510433.629999999</v>
      </c>
      <c r="AH43" s="13">
        <f t="shared" si="24"/>
        <v>22738286.77</v>
      </c>
      <c r="AI43" s="13">
        <f t="shared" si="24"/>
        <v>27735872.679999996</v>
      </c>
      <c r="AJ43" s="13">
        <f t="shared" si="24"/>
        <v>26741836.529999997</v>
      </c>
      <c r="AK43" s="13">
        <f t="shared" si="24"/>
        <v>37128679.069999993</v>
      </c>
      <c r="AL43" s="13">
        <f t="shared" si="24"/>
        <v>36808357.310000002</v>
      </c>
      <c r="AM43" s="13">
        <f t="shared" si="24"/>
        <v>43017375.049999997</v>
      </c>
      <c r="AN43" s="13">
        <f t="shared" si="24"/>
        <v>40929361.75</v>
      </c>
      <c r="AO43" s="13">
        <f t="shared" si="24"/>
        <v>58588772.859999999</v>
      </c>
      <c r="AP43" s="13">
        <f t="shared" si="24"/>
        <v>51785786.640000001</v>
      </c>
      <c r="AQ43" s="13">
        <f t="shared" si="24"/>
        <v>64308513.229999997</v>
      </c>
      <c r="AR43" s="13">
        <f t="shared" si="24"/>
        <v>61372249.810000002</v>
      </c>
      <c r="AS43" s="13">
        <f t="shared" ref="AS43:AY43" si="25">SUM(AS34:AS42)</f>
        <v>59491502.38000001</v>
      </c>
      <c r="AT43" s="13">
        <f t="shared" si="25"/>
        <v>16397277.550000001</v>
      </c>
      <c r="AU43" s="13">
        <f t="shared" si="25"/>
        <v>0</v>
      </c>
      <c r="AV43" s="13">
        <f t="shared" si="25"/>
        <v>0</v>
      </c>
      <c r="AW43" s="13">
        <f t="shared" si="25"/>
        <v>0</v>
      </c>
      <c r="AX43" s="13">
        <f t="shared" si="25"/>
        <v>4811000.83</v>
      </c>
      <c r="AY43" s="13">
        <f t="shared" si="25"/>
        <v>88419187.75999999</v>
      </c>
      <c r="AZ43" s="13">
        <f t="shared" si="24"/>
        <v>53600325.134900071</v>
      </c>
      <c r="BA43" s="13">
        <f t="shared" si="24"/>
        <v>13620170.115100136</v>
      </c>
      <c r="BB43" s="13"/>
      <c r="BC43" s="13">
        <f t="shared" si="24"/>
        <v>0</v>
      </c>
      <c r="BD43" s="13"/>
      <c r="BE43" s="13">
        <f t="shared" si="24"/>
        <v>3140637.560000007</v>
      </c>
      <c r="BF43" s="13">
        <f t="shared" si="24"/>
        <v>76562148.810000211</v>
      </c>
      <c r="BG43" s="13">
        <f t="shared" si="24"/>
        <v>391605716.11000007</v>
      </c>
      <c r="BH43" s="13">
        <f t="shared" si="24"/>
        <v>360257212.27000028</v>
      </c>
      <c r="BI43" s="37"/>
      <c r="BK43" s="64"/>
      <c r="BL43" s="64"/>
      <c r="BM43" s="64"/>
      <c r="BN43" s="64"/>
    </row>
    <row r="44" spans="1:66" s="7" customFormat="1" ht="12.75" x14ac:dyDescent="0.2">
      <c r="A44" s="185" t="s">
        <v>44</v>
      </c>
      <c r="B44" s="17" t="s">
        <v>17</v>
      </c>
      <c r="C44" s="1" t="s">
        <v>14</v>
      </c>
      <c r="D44" s="2">
        <v>40238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2">
        <v>42965.55</v>
      </c>
      <c r="AH44" s="12">
        <v>42685.53</v>
      </c>
      <c r="AI44" s="12">
        <v>66721.27</v>
      </c>
      <c r="AJ44" s="12">
        <v>66356.38</v>
      </c>
      <c r="AK44" s="12">
        <v>92557.27</v>
      </c>
      <c r="AL44" s="12">
        <v>92377.57</v>
      </c>
      <c r="AM44" s="12">
        <v>103397.18</v>
      </c>
      <c r="AN44" s="12">
        <v>120281.59</v>
      </c>
      <c r="AO44" s="12">
        <v>101608</v>
      </c>
      <c r="AP44" s="12">
        <v>82200.23</v>
      </c>
      <c r="AQ44" s="12">
        <v>116071.89</v>
      </c>
      <c r="AR44" s="12">
        <v>115454.11</v>
      </c>
      <c r="AS44" s="12">
        <v>100516.26</v>
      </c>
      <c r="AT44" s="12">
        <v>23890.229999999996</v>
      </c>
      <c r="AU44" s="12">
        <v>0</v>
      </c>
      <c r="AV44" s="12">
        <v>3178.05</v>
      </c>
      <c r="AW44" s="54"/>
      <c r="AX44" s="12">
        <v>657.79</v>
      </c>
      <c r="AY44" s="12">
        <f t="shared" ref="AY44:AY54" si="26">SUM(AS44:AX44)</f>
        <v>128242.32999999999</v>
      </c>
      <c r="AZ44" s="12">
        <v>105182.28</v>
      </c>
      <c r="BA44" s="12">
        <v>22950.889999999996</v>
      </c>
      <c r="BB44" s="12">
        <v>0</v>
      </c>
      <c r="BC44" s="12">
        <v>3178.0499999999997</v>
      </c>
      <c r="BD44" s="54"/>
      <c r="BE44" s="12">
        <v>401.98</v>
      </c>
      <c r="BF44" s="12">
        <f t="shared" ref="BF44:BF54" si="27">SUM(AZ44:BE44)</f>
        <v>131713.20000000001</v>
      </c>
      <c r="BG44" s="92">
        <f>AG44+AI44+AK44+AM44+AO44+AQ44+AY44</f>
        <v>651563.49</v>
      </c>
      <c r="BH44" s="92">
        <f>AH44+AJ44+AL44+AN44+AP44+AR44+BF44</f>
        <v>651068.61</v>
      </c>
      <c r="BI44" s="10" t="s">
        <v>18</v>
      </c>
      <c r="BJ44" s="64"/>
      <c r="BK44" s="64"/>
      <c r="BL44" s="64"/>
      <c r="BM44" s="64"/>
      <c r="BN44" s="64"/>
    </row>
    <row r="45" spans="1:66" s="7" customFormat="1" ht="12.75" x14ac:dyDescent="0.2">
      <c r="A45" s="185"/>
      <c r="B45" s="17" t="s">
        <v>124</v>
      </c>
      <c r="C45" s="1" t="s">
        <v>14</v>
      </c>
      <c r="D45" s="2">
        <v>40238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">
        <v>7678212</v>
      </c>
      <c r="AH45" s="12">
        <v>7234303.8600000003</v>
      </c>
      <c r="AI45" s="12">
        <v>8973547</v>
      </c>
      <c r="AJ45" s="12">
        <v>7891625.6400000006</v>
      </c>
      <c r="AK45" s="12">
        <v>8784319</v>
      </c>
      <c r="AL45" s="12">
        <v>7233001.8899999997</v>
      </c>
      <c r="AM45" s="12">
        <v>9332448</v>
      </c>
      <c r="AN45" s="12">
        <v>9322671.120000001</v>
      </c>
      <c r="AO45" s="12">
        <v>10765745</v>
      </c>
      <c r="AP45" s="12">
        <v>9376428.8399999999</v>
      </c>
      <c r="AQ45" s="12">
        <v>11677469.5</v>
      </c>
      <c r="AR45" s="12">
        <v>10047348.460000001</v>
      </c>
      <c r="AS45" s="12">
        <v>7148260.439999993</v>
      </c>
      <c r="AT45" s="12">
        <v>844076.61999999953</v>
      </c>
      <c r="AU45" s="12">
        <v>1698288.9800000002</v>
      </c>
      <c r="AV45" s="12">
        <v>232240.77999999982</v>
      </c>
      <c r="AW45" s="54"/>
      <c r="AX45" s="12">
        <v>501962.15000000101</v>
      </c>
      <c r="AY45" s="12">
        <f t="shared" si="26"/>
        <v>10424828.969999991</v>
      </c>
      <c r="AZ45" s="12">
        <v>6007160.7099999953</v>
      </c>
      <c r="BA45" s="12">
        <v>768891.92999999935</v>
      </c>
      <c r="BB45" s="12">
        <v>2185388.2100000009</v>
      </c>
      <c r="BC45" s="12">
        <v>160722.69000000006</v>
      </c>
      <c r="BD45" s="54"/>
      <c r="BE45" s="12">
        <v>430227.99000000086</v>
      </c>
      <c r="BF45" s="12">
        <f t="shared" si="27"/>
        <v>9552391.5299999956</v>
      </c>
      <c r="BG45" s="92">
        <f>AG45+AI45+AK45+AM45+AO45+AQ45+AY45</f>
        <v>67636569.469999999</v>
      </c>
      <c r="BH45" s="92">
        <f>AH45+AJ45+AL45+AN45+AP45+AR45+BF45</f>
        <v>60657771.339999996</v>
      </c>
      <c r="BI45" s="10" t="s">
        <v>18</v>
      </c>
      <c r="BK45" s="64"/>
      <c r="BL45" s="64"/>
      <c r="BM45" s="64"/>
      <c r="BN45" s="64"/>
    </row>
    <row r="46" spans="1:66" s="7" customFormat="1" ht="12.75" x14ac:dyDescent="0.2">
      <c r="A46" s="185"/>
      <c r="B46" s="17" t="s">
        <v>20</v>
      </c>
      <c r="C46" s="1" t="s">
        <v>14</v>
      </c>
      <c r="D46" s="2">
        <v>40238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2">
        <v>3542171</v>
      </c>
      <c r="AH46" s="12">
        <v>3397878.54</v>
      </c>
      <c r="AI46" s="12">
        <v>5029560</v>
      </c>
      <c r="AJ46" s="12">
        <v>4999402.88</v>
      </c>
      <c r="AK46" s="12">
        <v>5435052</v>
      </c>
      <c r="AL46" s="12">
        <v>5367931.790000001</v>
      </c>
      <c r="AM46" s="12">
        <v>6252855</v>
      </c>
      <c r="AN46" s="12">
        <v>6327272.0899999999</v>
      </c>
      <c r="AO46" s="12">
        <v>5639252</v>
      </c>
      <c r="AP46" s="12">
        <v>5127230.2</v>
      </c>
      <c r="AQ46" s="12">
        <v>4971175.5199999996</v>
      </c>
      <c r="AR46" s="12">
        <v>4805346.0599999996</v>
      </c>
      <c r="AS46" s="12">
        <v>2560567.86</v>
      </c>
      <c r="AT46" s="12">
        <v>1383186.2999999996</v>
      </c>
      <c r="AU46" s="12">
        <v>422556.8000000001</v>
      </c>
      <c r="AV46" s="12">
        <v>1296737.6100000003</v>
      </c>
      <c r="AW46" s="54"/>
      <c r="AX46" s="12">
        <v>212339.52999999991</v>
      </c>
      <c r="AY46" s="12">
        <f t="shared" si="26"/>
        <v>5875388.0999999996</v>
      </c>
      <c r="AZ46" s="12">
        <v>2428584.5199999996</v>
      </c>
      <c r="BA46" s="12">
        <v>1305983.8700000006</v>
      </c>
      <c r="BB46" s="12">
        <v>491249.67</v>
      </c>
      <c r="BC46" s="12">
        <v>1119343.1000000013</v>
      </c>
      <c r="BD46" s="54"/>
      <c r="BE46" s="12">
        <v>193373.89999999985</v>
      </c>
      <c r="BF46" s="12">
        <f t="shared" si="27"/>
        <v>5538535.0600000015</v>
      </c>
      <c r="BG46" s="92">
        <f>AG46+AI46+AK46+AM46+AO46+AQ46+AY46</f>
        <v>36745453.619999997</v>
      </c>
      <c r="BH46" s="92">
        <f>AH46+AJ46+AL46+AN46+AP46+AR46+BF46</f>
        <v>35563596.619999997</v>
      </c>
      <c r="BI46" s="10" t="s">
        <v>18</v>
      </c>
      <c r="BK46" s="64"/>
      <c r="BL46" s="64"/>
      <c r="BM46" s="64"/>
      <c r="BN46" s="64"/>
    </row>
    <row r="47" spans="1:66" s="7" customFormat="1" ht="12.75" x14ac:dyDescent="0.2">
      <c r="A47" s="185"/>
      <c r="B47" s="17" t="s">
        <v>21</v>
      </c>
      <c r="C47" s="1" t="s">
        <v>14</v>
      </c>
      <c r="D47" s="2">
        <v>40909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12">
        <v>1693347.12</v>
      </c>
      <c r="AL47" s="12">
        <v>1939035.34</v>
      </c>
      <c r="AM47" s="12">
        <v>2595777.2400000002</v>
      </c>
      <c r="AN47" s="12">
        <v>2514396.4500000002</v>
      </c>
      <c r="AO47" s="12">
        <v>3220018</v>
      </c>
      <c r="AP47" s="12">
        <v>2999107</v>
      </c>
      <c r="AQ47" s="12">
        <v>2983201.05</v>
      </c>
      <c r="AR47" s="12">
        <v>2906380.18</v>
      </c>
      <c r="AS47" s="12">
        <v>2522305.9</v>
      </c>
      <c r="AT47" s="12">
        <v>181021.18000000008</v>
      </c>
      <c r="AU47" s="12">
        <v>1591335.7399999998</v>
      </c>
      <c r="AV47" s="12">
        <v>4764.8700000000017</v>
      </c>
      <c r="AW47" s="54"/>
      <c r="AX47" s="12">
        <v>22280.98</v>
      </c>
      <c r="AY47" s="12">
        <f t="shared" si="26"/>
        <v>4321708.6700000009</v>
      </c>
      <c r="AZ47" s="12">
        <v>2178605.5600000015</v>
      </c>
      <c r="BA47" s="12">
        <v>143920.47</v>
      </c>
      <c r="BB47" s="12">
        <v>1594148.8599999999</v>
      </c>
      <c r="BC47" s="12">
        <v>2570.1999999999998</v>
      </c>
      <c r="BD47" s="54"/>
      <c r="BE47" s="12">
        <v>9566.2800000000007</v>
      </c>
      <c r="BF47" s="12">
        <f t="shared" si="27"/>
        <v>3928811.3700000015</v>
      </c>
      <c r="BG47" s="92">
        <f t="shared" ref="BG47:BG54" si="28">AK47+AM47+AO47+AQ47+AY47</f>
        <v>14814052.080000002</v>
      </c>
      <c r="BH47" s="92">
        <f t="shared" ref="BH47:BH54" si="29">AL47+AN47+AP47+AR47+BF47</f>
        <v>14287730.340000002</v>
      </c>
      <c r="BI47" s="10" t="s">
        <v>18</v>
      </c>
      <c r="BK47" s="64"/>
      <c r="BL47" s="64"/>
      <c r="BM47" s="64"/>
      <c r="BN47" s="64"/>
    </row>
    <row r="48" spans="1:66" s="7" customFormat="1" ht="12.75" x14ac:dyDescent="0.2">
      <c r="A48" s="185"/>
      <c r="B48" s="17" t="s">
        <v>22</v>
      </c>
      <c r="C48" s="1" t="s">
        <v>14</v>
      </c>
      <c r="D48" s="2">
        <v>40909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12">
        <v>3903606</v>
      </c>
      <c r="AL48" s="12">
        <v>3916804</v>
      </c>
      <c r="AM48" s="12">
        <v>7598451</v>
      </c>
      <c r="AN48" s="12">
        <v>7789715.1399999997</v>
      </c>
      <c r="AO48" s="12">
        <v>8474112</v>
      </c>
      <c r="AP48" s="12">
        <v>7927516</v>
      </c>
      <c r="AQ48" s="12">
        <v>7707608.2199999997</v>
      </c>
      <c r="AR48" s="12">
        <v>7781220.75</v>
      </c>
      <c r="AS48" s="12">
        <v>3415609.1799999997</v>
      </c>
      <c r="AT48" s="12">
        <v>3617525.9200000004</v>
      </c>
      <c r="AU48" s="12">
        <v>4433064.2799999993</v>
      </c>
      <c r="AV48" s="12">
        <v>519.80000000000007</v>
      </c>
      <c r="AW48" s="54"/>
      <c r="AX48" s="12">
        <v>55941.770000000011</v>
      </c>
      <c r="AY48" s="12">
        <f t="shared" si="26"/>
        <v>11522660.949999999</v>
      </c>
      <c r="AZ48" s="12">
        <v>3838873.8100000005</v>
      </c>
      <c r="BA48" s="12">
        <v>3609006.8299999996</v>
      </c>
      <c r="BB48" s="12">
        <v>4238762.16</v>
      </c>
      <c r="BC48" s="12">
        <v>640.05000000000007</v>
      </c>
      <c r="BD48" s="54"/>
      <c r="BE48" s="12">
        <v>12582.590000000002</v>
      </c>
      <c r="BF48" s="12">
        <f t="shared" si="27"/>
        <v>11699865.440000001</v>
      </c>
      <c r="BG48" s="92">
        <f t="shared" si="28"/>
        <v>39206438.170000002</v>
      </c>
      <c r="BH48" s="92">
        <f t="shared" si="29"/>
        <v>39115121.329999998</v>
      </c>
      <c r="BI48" s="10" t="s">
        <v>18</v>
      </c>
      <c r="BK48" s="64"/>
      <c r="BL48" s="64"/>
      <c r="BM48" s="64"/>
      <c r="BN48" s="64"/>
    </row>
    <row r="49" spans="1:66" s="7" customFormat="1" ht="12.75" x14ac:dyDescent="0.2">
      <c r="A49" s="185"/>
      <c r="B49" s="17" t="s">
        <v>23</v>
      </c>
      <c r="C49" s="1" t="s">
        <v>14</v>
      </c>
      <c r="D49" s="2">
        <v>40909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12">
        <v>692061.31</v>
      </c>
      <c r="AL49" s="12">
        <v>654043.9</v>
      </c>
      <c r="AM49" s="12">
        <v>1301025.6599999999</v>
      </c>
      <c r="AN49" s="12">
        <v>1339596.17</v>
      </c>
      <c r="AO49" s="12">
        <v>2350481.39</v>
      </c>
      <c r="AP49" s="12">
        <v>2287857.44</v>
      </c>
      <c r="AQ49" s="12">
        <v>2671843.52</v>
      </c>
      <c r="AR49" s="12">
        <v>2642313.9500000002</v>
      </c>
      <c r="AS49" s="12">
        <v>517446.07999999984</v>
      </c>
      <c r="AT49" s="12">
        <v>408361.99000000005</v>
      </c>
      <c r="AU49" s="12">
        <v>2047737.2199999995</v>
      </c>
      <c r="AV49" s="12">
        <v>426.34</v>
      </c>
      <c r="AW49" s="54"/>
      <c r="AX49" s="12">
        <v>14305.010000000002</v>
      </c>
      <c r="AY49" s="12">
        <f t="shared" si="26"/>
        <v>2988276.6399999987</v>
      </c>
      <c r="AZ49" s="12">
        <v>381874.88999999978</v>
      </c>
      <c r="BA49" s="12">
        <v>406477.01000000013</v>
      </c>
      <c r="BB49" s="12">
        <v>1769585.25</v>
      </c>
      <c r="BC49" s="12">
        <v>273.26</v>
      </c>
      <c r="BD49" s="54"/>
      <c r="BE49" s="12">
        <v>2743.6699999999992</v>
      </c>
      <c r="BF49" s="12">
        <f t="shared" si="27"/>
        <v>2560954.0799999996</v>
      </c>
      <c r="BG49" s="92">
        <f t="shared" si="28"/>
        <v>10003688.52</v>
      </c>
      <c r="BH49" s="92">
        <f t="shared" si="29"/>
        <v>9484765.5399999991</v>
      </c>
      <c r="BI49" s="10" t="s">
        <v>18</v>
      </c>
      <c r="BK49" s="64"/>
      <c r="BL49" s="64"/>
      <c r="BM49" s="64"/>
      <c r="BN49" s="64"/>
    </row>
    <row r="50" spans="1:66" s="7" customFormat="1" ht="12.75" x14ac:dyDescent="0.2">
      <c r="A50" s="185"/>
      <c r="B50" s="17" t="s">
        <v>24</v>
      </c>
      <c r="C50" s="1" t="s">
        <v>14</v>
      </c>
      <c r="D50" s="2">
        <v>40909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12">
        <v>316748.07</v>
      </c>
      <c r="AL50" s="12">
        <v>309629.42</v>
      </c>
      <c r="AM50" s="12">
        <v>511329</v>
      </c>
      <c r="AN50" s="12">
        <v>570137.49</v>
      </c>
      <c r="AO50" s="12">
        <v>778580</v>
      </c>
      <c r="AP50" s="12">
        <v>670994.41</v>
      </c>
      <c r="AQ50" s="12">
        <v>639282.59</v>
      </c>
      <c r="AR50" s="12">
        <v>594208.74</v>
      </c>
      <c r="AS50" s="12">
        <v>720294.69000000006</v>
      </c>
      <c r="AT50" s="12">
        <v>91546.420000000013</v>
      </c>
      <c r="AU50" s="12">
        <v>2543.62</v>
      </c>
      <c r="AV50" s="12">
        <v>4886.82</v>
      </c>
      <c r="AW50" s="54"/>
      <c r="AX50" s="12">
        <v>145634.63999999998</v>
      </c>
      <c r="AY50" s="12">
        <f t="shared" si="26"/>
        <v>964906.19000000006</v>
      </c>
      <c r="AZ50" s="12">
        <v>505153.64000000007</v>
      </c>
      <c r="BA50" s="12">
        <v>87482.709999999992</v>
      </c>
      <c r="BB50" s="12">
        <v>2609.5100000000002</v>
      </c>
      <c r="BC50" s="12">
        <v>3293.42</v>
      </c>
      <c r="BD50" s="54"/>
      <c r="BE50" s="12">
        <v>78050.169999999984</v>
      </c>
      <c r="BF50" s="12">
        <f t="shared" si="27"/>
        <v>676589.45000000019</v>
      </c>
      <c r="BG50" s="92">
        <f t="shared" si="28"/>
        <v>3210845.85</v>
      </c>
      <c r="BH50" s="92">
        <f t="shared" si="29"/>
        <v>2821559.51</v>
      </c>
      <c r="BI50" s="10" t="s">
        <v>18</v>
      </c>
      <c r="BK50" s="64"/>
      <c r="BL50" s="64"/>
      <c r="BM50" s="64"/>
      <c r="BN50" s="64"/>
    </row>
    <row r="51" spans="1:66" s="7" customFormat="1" ht="12.75" x14ac:dyDescent="0.2">
      <c r="A51" s="185"/>
      <c r="B51" s="17" t="s">
        <v>25</v>
      </c>
      <c r="C51" s="1" t="s">
        <v>14</v>
      </c>
      <c r="D51" s="2">
        <v>40909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12">
        <v>328801.44</v>
      </c>
      <c r="AL51" s="12">
        <v>324362.09000000003</v>
      </c>
      <c r="AM51" s="12">
        <v>591007.18000000005</v>
      </c>
      <c r="AN51" s="12">
        <v>721439.96</v>
      </c>
      <c r="AO51" s="12">
        <v>808793.93</v>
      </c>
      <c r="AP51" s="12">
        <v>694343.39</v>
      </c>
      <c r="AQ51" s="12">
        <v>986596.71</v>
      </c>
      <c r="AR51" s="12">
        <v>703728.55</v>
      </c>
      <c r="AS51" s="12">
        <v>1451711.7599999995</v>
      </c>
      <c r="AT51" s="12">
        <v>13238.45</v>
      </c>
      <c r="AU51" s="12">
        <v>0</v>
      </c>
      <c r="AV51" s="12">
        <v>796.11000000000013</v>
      </c>
      <c r="AW51" s="54"/>
      <c r="AX51" s="12">
        <v>6886.85</v>
      </c>
      <c r="AY51" s="12">
        <f t="shared" si="26"/>
        <v>1472633.1699999997</v>
      </c>
      <c r="AZ51" s="12">
        <v>922447.29000000015</v>
      </c>
      <c r="BA51" s="12">
        <v>12139</v>
      </c>
      <c r="BB51" s="12">
        <v>0</v>
      </c>
      <c r="BC51" s="12">
        <v>686.78</v>
      </c>
      <c r="BD51" s="54"/>
      <c r="BE51" s="12">
        <v>6804.3899999999994</v>
      </c>
      <c r="BF51" s="12">
        <f t="shared" si="27"/>
        <v>942077.4600000002</v>
      </c>
      <c r="BG51" s="92">
        <f t="shared" si="28"/>
        <v>4187832.4299999997</v>
      </c>
      <c r="BH51" s="92">
        <f t="shared" si="29"/>
        <v>3385951.45</v>
      </c>
      <c r="BI51" s="10" t="s">
        <v>18</v>
      </c>
      <c r="BK51" s="64"/>
      <c r="BL51" s="64"/>
      <c r="BM51" s="64"/>
      <c r="BN51" s="64"/>
    </row>
    <row r="52" spans="1:66" s="7" customFormat="1" ht="12.75" x14ac:dyDescent="0.2">
      <c r="A52" s="185"/>
      <c r="B52" s="17" t="s">
        <v>26</v>
      </c>
      <c r="C52" s="1" t="s">
        <v>14</v>
      </c>
      <c r="D52" s="2">
        <v>40909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12">
        <v>384992.32</v>
      </c>
      <c r="AL52" s="12">
        <v>456862.25</v>
      </c>
      <c r="AM52" s="12">
        <v>581560.36</v>
      </c>
      <c r="AN52" s="12">
        <v>544320.21</v>
      </c>
      <c r="AO52" s="12">
        <v>802840.55</v>
      </c>
      <c r="AP52" s="12">
        <v>890070.54</v>
      </c>
      <c r="AQ52" s="12">
        <v>874077.78</v>
      </c>
      <c r="AR52" s="12">
        <v>631095.27</v>
      </c>
      <c r="AS52" s="12">
        <v>1009591.8099999998</v>
      </c>
      <c r="AT52" s="12">
        <v>21547.579999999991</v>
      </c>
      <c r="AU52" s="12">
        <v>6644.6100000000006</v>
      </c>
      <c r="AV52" s="12">
        <v>1832.92</v>
      </c>
      <c r="AW52" s="54"/>
      <c r="AX52" s="12">
        <v>8934.9500000000007</v>
      </c>
      <c r="AY52" s="12">
        <f t="shared" si="26"/>
        <v>1048551.8699999998</v>
      </c>
      <c r="AZ52" s="12">
        <v>856723.23999999987</v>
      </c>
      <c r="BA52" s="12">
        <v>15315.769999999997</v>
      </c>
      <c r="BB52" s="12">
        <v>1673.35</v>
      </c>
      <c r="BC52" s="12">
        <v>902.33</v>
      </c>
      <c r="BD52" s="54"/>
      <c r="BE52" s="12">
        <v>2706.83</v>
      </c>
      <c r="BF52" s="12">
        <f t="shared" si="27"/>
        <v>877321.51999999979</v>
      </c>
      <c r="BG52" s="92">
        <f t="shared" si="28"/>
        <v>3692022.8799999994</v>
      </c>
      <c r="BH52" s="92">
        <f t="shared" si="29"/>
        <v>3399669.79</v>
      </c>
      <c r="BI52" s="10" t="s">
        <v>18</v>
      </c>
      <c r="BK52" s="64"/>
      <c r="BL52" s="64"/>
      <c r="BM52" s="64"/>
      <c r="BN52" s="64"/>
    </row>
    <row r="53" spans="1:66" s="7" customFormat="1" ht="12.75" x14ac:dyDescent="0.2">
      <c r="A53" s="186"/>
      <c r="B53" s="17" t="s">
        <v>97</v>
      </c>
      <c r="C53" s="1" t="s">
        <v>14</v>
      </c>
      <c r="D53" s="2">
        <v>41944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12">
        <v>1388520.22</v>
      </c>
      <c r="AR53" s="12">
        <v>1074853.52</v>
      </c>
      <c r="AS53" s="12">
        <v>1103765.1599999999</v>
      </c>
      <c r="AT53" s="12">
        <v>333064.11</v>
      </c>
      <c r="AU53" s="12">
        <v>1028.25</v>
      </c>
      <c r="AV53" s="12">
        <v>52273.460000000028</v>
      </c>
      <c r="AW53" s="54"/>
      <c r="AX53" s="12">
        <v>29201.89000000001</v>
      </c>
      <c r="AY53" s="12">
        <f t="shared" si="26"/>
        <v>1519332.8699999999</v>
      </c>
      <c r="AZ53" s="12">
        <v>1056705.8499999999</v>
      </c>
      <c r="BA53" s="12">
        <v>126842.97000000004</v>
      </c>
      <c r="BB53" s="12">
        <v>795.69</v>
      </c>
      <c r="BC53" s="12">
        <v>3252.39</v>
      </c>
      <c r="BD53" s="54"/>
      <c r="BE53" s="12">
        <v>23732.860000000015</v>
      </c>
      <c r="BF53" s="12">
        <f t="shared" si="27"/>
        <v>1211329.7599999998</v>
      </c>
      <c r="BG53" s="92">
        <f t="shared" si="28"/>
        <v>2907853.09</v>
      </c>
      <c r="BH53" s="92">
        <f t="shared" si="29"/>
        <v>2286183.2799999998</v>
      </c>
      <c r="BI53" s="10" t="s">
        <v>18</v>
      </c>
      <c r="BK53" s="64"/>
      <c r="BL53" s="64"/>
      <c r="BM53" s="64"/>
      <c r="BN53" s="64"/>
    </row>
    <row r="54" spans="1:66" s="7" customFormat="1" ht="12.75" x14ac:dyDescent="0.2">
      <c r="A54" s="186"/>
      <c r="B54" s="17" t="s">
        <v>98</v>
      </c>
      <c r="C54" s="1" t="s">
        <v>14</v>
      </c>
      <c r="D54" s="2">
        <v>41944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12">
        <v>1344162.29</v>
      </c>
      <c r="AR54" s="12">
        <v>933341.69</v>
      </c>
      <c r="AS54" s="12">
        <v>1573719.6300000018</v>
      </c>
      <c r="AT54" s="12">
        <v>144893.41000000006</v>
      </c>
      <c r="AU54" s="12">
        <v>78479.039999999994</v>
      </c>
      <c r="AV54" s="12">
        <v>19906.369999999995</v>
      </c>
      <c r="AW54" s="54"/>
      <c r="AX54" s="12">
        <v>22365.03000000001</v>
      </c>
      <c r="AY54" s="12">
        <f t="shared" si="26"/>
        <v>1839363.4800000021</v>
      </c>
      <c r="AZ54" s="12">
        <v>1069493.4200000011</v>
      </c>
      <c r="BA54" s="12">
        <v>103695.39999999997</v>
      </c>
      <c r="BB54" s="12">
        <v>77579.429999999993</v>
      </c>
      <c r="BC54" s="12">
        <v>9241.2499999999982</v>
      </c>
      <c r="BD54" s="54"/>
      <c r="BE54" s="12">
        <v>20095.19000000001</v>
      </c>
      <c r="BF54" s="12">
        <f t="shared" si="27"/>
        <v>1280104.6900000009</v>
      </c>
      <c r="BG54" s="92">
        <f t="shared" si="28"/>
        <v>3183525.7700000023</v>
      </c>
      <c r="BH54" s="92">
        <f t="shared" si="29"/>
        <v>2213446.3800000008</v>
      </c>
      <c r="BI54" s="10" t="s">
        <v>18</v>
      </c>
      <c r="BK54" s="64"/>
      <c r="BL54" s="64"/>
      <c r="BM54" s="64"/>
      <c r="BN54" s="64"/>
    </row>
    <row r="55" spans="1:66" s="7" customFormat="1" ht="12.75" x14ac:dyDescent="0.2">
      <c r="A55" s="186"/>
      <c r="B55" s="193" t="s">
        <v>43</v>
      </c>
      <c r="C55" s="194"/>
      <c r="D55" s="194"/>
      <c r="E55" s="15">
        <f t="shared" ref="E55:AP55" si="30">SUM(E44:E54)</f>
        <v>0</v>
      </c>
      <c r="F55" s="15">
        <f t="shared" si="30"/>
        <v>0</v>
      </c>
      <c r="G55" s="15">
        <f t="shared" si="30"/>
        <v>0</v>
      </c>
      <c r="H55" s="15">
        <f t="shared" si="30"/>
        <v>0</v>
      </c>
      <c r="I55" s="15">
        <f t="shared" si="30"/>
        <v>0</v>
      </c>
      <c r="J55" s="15">
        <f t="shared" si="30"/>
        <v>0</v>
      </c>
      <c r="K55" s="15">
        <f t="shared" si="30"/>
        <v>0</v>
      </c>
      <c r="L55" s="15">
        <f t="shared" si="30"/>
        <v>0</v>
      </c>
      <c r="M55" s="15">
        <f t="shared" si="30"/>
        <v>0</v>
      </c>
      <c r="N55" s="15">
        <f t="shared" si="30"/>
        <v>0</v>
      </c>
      <c r="O55" s="15">
        <f t="shared" si="30"/>
        <v>0</v>
      </c>
      <c r="P55" s="15">
        <f t="shared" si="30"/>
        <v>0</v>
      </c>
      <c r="Q55" s="15">
        <f t="shared" si="30"/>
        <v>0</v>
      </c>
      <c r="R55" s="15">
        <f t="shared" si="30"/>
        <v>0</v>
      </c>
      <c r="S55" s="15">
        <f t="shared" si="30"/>
        <v>0</v>
      </c>
      <c r="T55" s="15">
        <f t="shared" si="30"/>
        <v>0</v>
      </c>
      <c r="U55" s="15">
        <f t="shared" si="30"/>
        <v>0</v>
      </c>
      <c r="V55" s="15">
        <f t="shared" si="30"/>
        <v>0</v>
      </c>
      <c r="W55" s="15">
        <f t="shared" si="30"/>
        <v>0</v>
      </c>
      <c r="X55" s="15">
        <f t="shared" si="30"/>
        <v>0</v>
      </c>
      <c r="Y55" s="15">
        <f t="shared" si="30"/>
        <v>0</v>
      </c>
      <c r="Z55" s="15">
        <f t="shared" si="30"/>
        <v>0</v>
      </c>
      <c r="AA55" s="15">
        <f t="shared" si="30"/>
        <v>0</v>
      </c>
      <c r="AB55" s="15">
        <f t="shared" si="30"/>
        <v>0</v>
      </c>
      <c r="AC55" s="15">
        <f t="shared" si="30"/>
        <v>0</v>
      </c>
      <c r="AD55" s="15">
        <f t="shared" si="30"/>
        <v>0</v>
      </c>
      <c r="AE55" s="15">
        <f t="shared" si="30"/>
        <v>0</v>
      </c>
      <c r="AF55" s="15">
        <f t="shared" si="30"/>
        <v>0</v>
      </c>
      <c r="AG55" s="15">
        <f t="shared" si="30"/>
        <v>11263348.550000001</v>
      </c>
      <c r="AH55" s="15">
        <f t="shared" si="30"/>
        <v>10674867.93</v>
      </c>
      <c r="AI55" s="15">
        <f t="shared" si="30"/>
        <v>14069828.27</v>
      </c>
      <c r="AJ55" s="15">
        <f t="shared" si="30"/>
        <v>12957384.9</v>
      </c>
      <c r="AK55" s="15">
        <f t="shared" si="30"/>
        <v>21631484.530000001</v>
      </c>
      <c r="AL55" s="15">
        <f t="shared" si="30"/>
        <v>20294048.25</v>
      </c>
      <c r="AM55" s="15">
        <f t="shared" si="30"/>
        <v>28867850.620000001</v>
      </c>
      <c r="AN55" s="15">
        <f t="shared" si="30"/>
        <v>29249830.220000003</v>
      </c>
      <c r="AO55" s="15">
        <f t="shared" si="30"/>
        <v>32941430.870000001</v>
      </c>
      <c r="AP55" s="15">
        <f t="shared" si="30"/>
        <v>30055748.050000001</v>
      </c>
      <c r="AQ55" s="15">
        <f>SUM(AQ44:AQ54)</f>
        <v>35360009.289999999</v>
      </c>
      <c r="AR55" s="15">
        <f>SUM(AR44:AR54)</f>
        <v>32235291.279999997</v>
      </c>
      <c r="AS55" s="15">
        <f>SUM(AS44:AS54)</f>
        <v>22123788.769999992</v>
      </c>
      <c r="AT55" s="15">
        <f t="shared" ref="AT55:BF55" si="31">SUM(AT44:AT54)</f>
        <v>7062352.2100000009</v>
      </c>
      <c r="AU55" s="15">
        <f t="shared" si="31"/>
        <v>10281678.539999995</v>
      </c>
      <c r="AV55" s="15">
        <f t="shared" si="31"/>
        <v>1617563.1300000004</v>
      </c>
      <c r="AW55" s="15">
        <f t="shared" si="31"/>
        <v>0</v>
      </c>
      <c r="AX55" s="15">
        <f t="shared" si="31"/>
        <v>1020510.5900000009</v>
      </c>
      <c r="AY55" s="15">
        <f t="shared" si="31"/>
        <v>42105893.239999987</v>
      </c>
      <c r="AZ55" s="15">
        <f t="shared" si="31"/>
        <v>19350805.210000001</v>
      </c>
      <c r="BA55" s="15">
        <f t="shared" si="31"/>
        <v>6602706.8499999996</v>
      </c>
      <c r="BB55" s="15">
        <f t="shared" si="31"/>
        <v>10361792.129999999</v>
      </c>
      <c r="BC55" s="15">
        <f t="shared" si="31"/>
        <v>1304103.5200000012</v>
      </c>
      <c r="BD55" s="15">
        <f t="shared" si="31"/>
        <v>0</v>
      </c>
      <c r="BE55" s="15">
        <f t="shared" si="31"/>
        <v>780285.85000000079</v>
      </c>
      <c r="BF55" s="15">
        <f t="shared" si="31"/>
        <v>38399693.559999995</v>
      </c>
      <c r="BG55" s="93">
        <f>SUM(BG44:BG54)</f>
        <v>186239845.37</v>
      </c>
      <c r="BH55" s="93">
        <f>SUM(BH44:BH54)</f>
        <v>173866864.18999997</v>
      </c>
      <c r="BI55" s="91"/>
      <c r="BK55" s="64"/>
      <c r="BL55" s="64"/>
      <c r="BM55" s="64"/>
      <c r="BN55" s="64"/>
    </row>
    <row r="56" spans="1:66" s="7" customFormat="1" ht="12.75" x14ac:dyDescent="0.2">
      <c r="A56" s="191" t="s">
        <v>37</v>
      </c>
      <c r="B56" s="17" t="s">
        <v>33</v>
      </c>
      <c r="C56" s="1" t="s">
        <v>34</v>
      </c>
      <c r="D56" s="2">
        <v>41518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12">
        <v>945203.71</v>
      </c>
      <c r="AN56" s="12">
        <v>945371.55</v>
      </c>
      <c r="AO56" s="84">
        <v>2930331</v>
      </c>
      <c r="AP56" s="81">
        <v>2930331</v>
      </c>
      <c r="AQ56" s="104">
        <v>3364596</v>
      </c>
      <c r="AR56" s="104">
        <v>2840004</v>
      </c>
      <c r="AS56" s="104">
        <v>3315667.48</v>
      </c>
      <c r="AT56" s="104">
        <v>499007.06</v>
      </c>
      <c r="AU56" s="54"/>
      <c r="AV56" s="104">
        <v>0</v>
      </c>
      <c r="AW56" s="54"/>
      <c r="AX56" s="54"/>
      <c r="AY56" s="12">
        <f>SUM(AS56:AX56)</f>
        <v>3814674.54</v>
      </c>
      <c r="AZ56" s="54"/>
      <c r="BA56" s="54"/>
      <c r="BB56" s="54"/>
      <c r="BC56" s="54"/>
      <c r="BD56" s="54"/>
      <c r="BE56" s="54"/>
      <c r="BF56" s="12">
        <v>3799497.93</v>
      </c>
      <c r="BG56" s="12">
        <f>E56+G56+I56+K56+M56+O56+Q56+S56+U56+W56+Y56+AA56+AC56+AE56+AG56+AI56+AK56+AM56+AO56+AQ56+AY56</f>
        <v>11054805.25</v>
      </c>
      <c r="BH56" s="12">
        <f>F56+H56+J56+L56+N56+P56+R56+T56+V56+X56+Z56+AB56+AD56+AF56+AH56+AJ56+AL56+AN56+AP56+AR56+BF56</f>
        <v>10515204.48</v>
      </c>
      <c r="BI56" s="10" t="s">
        <v>35</v>
      </c>
      <c r="BK56" s="64"/>
      <c r="BL56" s="64"/>
      <c r="BM56" s="64"/>
      <c r="BN56" s="64"/>
    </row>
    <row r="57" spans="1:66" s="7" customFormat="1" ht="12.75" x14ac:dyDescent="0.2">
      <c r="A57" s="192"/>
      <c r="B57" s="207" t="s">
        <v>45</v>
      </c>
      <c r="C57" s="208"/>
      <c r="D57" s="208"/>
      <c r="E57" s="13">
        <f>SUM(E56)</f>
        <v>0</v>
      </c>
      <c r="F57" s="13">
        <f t="shared" ref="F57:AL57" si="32">SUM(F56)</f>
        <v>0</v>
      </c>
      <c r="G57" s="13">
        <f t="shared" si="32"/>
        <v>0</v>
      </c>
      <c r="H57" s="13">
        <f t="shared" si="32"/>
        <v>0</v>
      </c>
      <c r="I57" s="13">
        <f t="shared" si="32"/>
        <v>0</v>
      </c>
      <c r="J57" s="13">
        <f t="shared" si="32"/>
        <v>0</v>
      </c>
      <c r="K57" s="13">
        <f t="shared" si="32"/>
        <v>0</v>
      </c>
      <c r="L57" s="13">
        <f t="shared" si="32"/>
        <v>0</v>
      </c>
      <c r="M57" s="13">
        <f t="shared" si="32"/>
        <v>0</v>
      </c>
      <c r="N57" s="13">
        <f t="shared" si="32"/>
        <v>0</v>
      </c>
      <c r="O57" s="13">
        <f t="shared" si="32"/>
        <v>0</v>
      </c>
      <c r="P57" s="13">
        <f t="shared" si="32"/>
        <v>0</v>
      </c>
      <c r="Q57" s="13">
        <f t="shared" si="32"/>
        <v>0</v>
      </c>
      <c r="R57" s="13">
        <f t="shared" si="32"/>
        <v>0</v>
      </c>
      <c r="S57" s="13">
        <f t="shared" si="32"/>
        <v>0</v>
      </c>
      <c r="T57" s="13">
        <f t="shared" si="32"/>
        <v>0</v>
      </c>
      <c r="U57" s="13">
        <f t="shared" si="32"/>
        <v>0</v>
      </c>
      <c r="V57" s="13">
        <f t="shared" si="32"/>
        <v>0</v>
      </c>
      <c r="W57" s="13">
        <f t="shared" si="32"/>
        <v>0</v>
      </c>
      <c r="X57" s="13">
        <f t="shared" si="32"/>
        <v>0</v>
      </c>
      <c r="Y57" s="13">
        <f t="shared" si="32"/>
        <v>0</v>
      </c>
      <c r="Z57" s="13">
        <f t="shared" si="32"/>
        <v>0</v>
      </c>
      <c r="AA57" s="13">
        <f t="shared" si="32"/>
        <v>0</v>
      </c>
      <c r="AB57" s="13">
        <f t="shared" si="32"/>
        <v>0</v>
      </c>
      <c r="AC57" s="13">
        <f t="shared" si="32"/>
        <v>0</v>
      </c>
      <c r="AD57" s="13">
        <f t="shared" si="32"/>
        <v>0</v>
      </c>
      <c r="AE57" s="13">
        <f t="shared" si="32"/>
        <v>0</v>
      </c>
      <c r="AF57" s="13">
        <f t="shared" si="32"/>
        <v>0</v>
      </c>
      <c r="AG57" s="13">
        <f t="shared" si="32"/>
        <v>0</v>
      </c>
      <c r="AH57" s="13">
        <f t="shared" si="32"/>
        <v>0</v>
      </c>
      <c r="AI57" s="13">
        <f t="shared" si="32"/>
        <v>0</v>
      </c>
      <c r="AJ57" s="13">
        <f t="shared" si="32"/>
        <v>0</v>
      </c>
      <c r="AK57" s="13">
        <f t="shared" si="32"/>
        <v>0</v>
      </c>
      <c r="AL57" s="13">
        <f t="shared" si="32"/>
        <v>0</v>
      </c>
      <c r="AM57" s="13">
        <f>SUM(AM56)</f>
        <v>945203.71</v>
      </c>
      <c r="AN57" s="13">
        <f>SUM(AN56)</f>
        <v>945371.55</v>
      </c>
      <c r="AO57" s="13">
        <f t="shared" ref="AO57:BF57" si="33">SUM(AO56)</f>
        <v>2930331</v>
      </c>
      <c r="AP57" s="13">
        <f t="shared" si="33"/>
        <v>2930331</v>
      </c>
      <c r="AQ57" s="13">
        <f t="shared" si="33"/>
        <v>3364596</v>
      </c>
      <c r="AR57" s="13">
        <f t="shared" si="33"/>
        <v>2840004</v>
      </c>
      <c r="AS57" s="13">
        <f t="shared" si="33"/>
        <v>3315667.48</v>
      </c>
      <c r="AT57" s="13">
        <f t="shared" si="33"/>
        <v>499007.06</v>
      </c>
      <c r="AU57" s="13"/>
      <c r="AV57" s="13">
        <f t="shared" si="33"/>
        <v>0</v>
      </c>
      <c r="AW57" s="13"/>
      <c r="AX57" s="13">
        <f t="shared" si="33"/>
        <v>0</v>
      </c>
      <c r="AY57" s="13">
        <f t="shared" si="33"/>
        <v>3814674.54</v>
      </c>
      <c r="AZ57" s="13">
        <f t="shared" si="33"/>
        <v>0</v>
      </c>
      <c r="BA57" s="13">
        <f t="shared" si="33"/>
        <v>0</v>
      </c>
      <c r="BB57" s="13"/>
      <c r="BC57" s="13">
        <f t="shared" si="33"/>
        <v>0</v>
      </c>
      <c r="BD57" s="13"/>
      <c r="BE57" s="13">
        <f t="shared" si="33"/>
        <v>0</v>
      </c>
      <c r="BF57" s="13">
        <f t="shared" si="33"/>
        <v>3799497.93</v>
      </c>
      <c r="BG57" s="13">
        <f>SUM(BG56)</f>
        <v>11054805.25</v>
      </c>
      <c r="BH57" s="13">
        <f>SUM(BH56)</f>
        <v>10515204.48</v>
      </c>
      <c r="BI57" s="3"/>
      <c r="BK57" s="64"/>
      <c r="BL57" s="64"/>
      <c r="BM57" s="64"/>
      <c r="BN57" s="64"/>
    </row>
    <row r="58" spans="1:66" s="7" customFormat="1" ht="12.75" x14ac:dyDescent="0.2">
      <c r="A58" s="216" t="s">
        <v>95</v>
      </c>
      <c r="B58" s="17" t="s">
        <v>101</v>
      </c>
      <c r="C58" s="1" t="s">
        <v>100</v>
      </c>
      <c r="D58" s="20">
        <v>42005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8">
        <v>4124055.92</v>
      </c>
      <c r="AR58" s="98">
        <v>408643.84000000003</v>
      </c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8">
        <f>AQ58+AY58</f>
        <v>4124055.92</v>
      </c>
      <c r="BH58" s="98">
        <f>AR58+BF58</f>
        <v>408643.84000000003</v>
      </c>
      <c r="BI58" s="90" t="s">
        <v>96</v>
      </c>
      <c r="BK58" s="64"/>
      <c r="BL58" s="64"/>
      <c r="BM58" s="64"/>
      <c r="BN58" s="64"/>
    </row>
    <row r="59" spans="1:66" s="7" customFormat="1" ht="12.75" x14ac:dyDescent="0.2">
      <c r="A59" s="217"/>
      <c r="B59" s="17" t="s">
        <v>116</v>
      </c>
      <c r="C59" s="1" t="s">
        <v>100</v>
      </c>
      <c r="D59" s="20">
        <v>42005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174">
        <v>24682.18</v>
      </c>
      <c r="AT59" s="174">
        <v>128520.42</v>
      </c>
      <c r="AU59" s="54"/>
      <c r="AV59" s="174">
        <v>100970.29</v>
      </c>
      <c r="AW59" s="97"/>
      <c r="AX59" s="174">
        <v>40503.120000000003</v>
      </c>
      <c r="AY59" s="12">
        <f>SUM(AS59:AX59)</f>
        <v>294676.01</v>
      </c>
      <c r="AZ59" s="174">
        <v>0</v>
      </c>
      <c r="BA59" s="174">
        <v>101304.14</v>
      </c>
      <c r="BB59" s="54"/>
      <c r="BC59" s="174">
        <v>100398.9</v>
      </c>
      <c r="BD59" s="97"/>
      <c r="BE59" s="174">
        <v>38284.65</v>
      </c>
      <c r="BF59" s="12">
        <f>SUM(AZ59:BE59)</f>
        <v>239987.68999999997</v>
      </c>
      <c r="BG59" s="98">
        <f>AQ59+AY59</f>
        <v>294676.01</v>
      </c>
      <c r="BH59" s="98">
        <f>AR59+BF59</f>
        <v>239987.68999999997</v>
      </c>
      <c r="BI59" s="141" t="s">
        <v>96</v>
      </c>
      <c r="BK59" s="64"/>
      <c r="BL59" s="64"/>
      <c r="BM59" s="64"/>
      <c r="BN59" s="64"/>
    </row>
    <row r="60" spans="1:66" s="7" customFormat="1" ht="12.75" x14ac:dyDescent="0.2">
      <c r="A60" s="217"/>
      <c r="B60" s="17" t="s">
        <v>102</v>
      </c>
      <c r="C60" s="1" t="s">
        <v>100</v>
      </c>
      <c r="D60" s="20">
        <v>42005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174">
        <v>960184.46</v>
      </c>
      <c r="AT60" s="174">
        <v>31949.42</v>
      </c>
      <c r="AU60" s="54"/>
      <c r="AV60" s="174">
        <v>169967.12</v>
      </c>
      <c r="AW60" s="97"/>
      <c r="AX60" s="174">
        <v>89473.36</v>
      </c>
      <c r="AY60" s="12">
        <f>SUM(AS60:AX60)</f>
        <v>1251574.3600000001</v>
      </c>
      <c r="AZ60" s="174">
        <v>0</v>
      </c>
      <c r="BA60" s="174">
        <v>38023.269999999997</v>
      </c>
      <c r="BB60" s="54"/>
      <c r="BC60" s="174">
        <v>116123.86</v>
      </c>
      <c r="BD60" s="97"/>
      <c r="BE60" s="174">
        <v>86372.03</v>
      </c>
      <c r="BF60" s="12">
        <f>SUM(AZ60:BE60)</f>
        <v>240519.16</v>
      </c>
      <c r="BG60" s="98">
        <f>AQ60+AY60</f>
        <v>1251574.3600000001</v>
      </c>
      <c r="BH60" s="98">
        <f>AR60+BF60</f>
        <v>240519.16</v>
      </c>
      <c r="BI60" s="141" t="s">
        <v>96</v>
      </c>
      <c r="BK60" s="64"/>
      <c r="BL60" s="64"/>
      <c r="BM60" s="64"/>
      <c r="BN60" s="64"/>
    </row>
    <row r="61" spans="1:66" s="7" customFormat="1" ht="12.75" x14ac:dyDescent="0.2">
      <c r="A61" s="217"/>
      <c r="B61" s="17" t="s">
        <v>117</v>
      </c>
      <c r="C61" s="1" t="s">
        <v>100</v>
      </c>
      <c r="D61" s="20">
        <v>42005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174">
        <v>211353.56</v>
      </c>
      <c r="AT61" s="174">
        <v>52105.5</v>
      </c>
      <c r="AU61" s="54"/>
      <c r="AV61" s="174">
        <v>200466.7</v>
      </c>
      <c r="AW61" s="97"/>
      <c r="AX61" s="174">
        <v>50051.45</v>
      </c>
      <c r="AY61" s="12">
        <f>SUM(AS61:AX61)</f>
        <v>513977.21</v>
      </c>
      <c r="AZ61" s="174">
        <v>0</v>
      </c>
      <c r="BA61" s="174">
        <v>57407.21</v>
      </c>
      <c r="BB61" s="54"/>
      <c r="BC61" s="174">
        <v>137906.41</v>
      </c>
      <c r="BD61" s="97"/>
      <c r="BE61" s="174">
        <v>48926.3</v>
      </c>
      <c r="BF61" s="12">
        <f>SUM(AZ61:BE61)</f>
        <v>244239.91999999998</v>
      </c>
      <c r="BG61" s="98">
        <f>AQ61+AY61</f>
        <v>513977.21</v>
      </c>
      <c r="BH61" s="98">
        <f>AR61+BF61</f>
        <v>244239.91999999998</v>
      </c>
      <c r="BI61" s="141" t="s">
        <v>96</v>
      </c>
      <c r="BK61" s="64"/>
      <c r="BL61" s="64"/>
      <c r="BM61" s="64"/>
      <c r="BN61" s="64"/>
    </row>
    <row r="62" spans="1:66" s="7" customFormat="1" ht="12.75" x14ac:dyDescent="0.2">
      <c r="A62" s="218"/>
      <c r="B62" s="219" t="s">
        <v>99</v>
      </c>
      <c r="C62" s="219"/>
      <c r="D62" s="193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>
        <f>SUM(AQ58)</f>
        <v>4124055.92</v>
      </c>
      <c r="AR62" s="61">
        <f>SUM(AR58)</f>
        <v>408643.84000000003</v>
      </c>
      <c r="AS62" s="61">
        <f t="shared" ref="AS62:BH62" si="34">SUM(AS58:AS61)</f>
        <v>1196220.2</v>
      </c>
      <c r="AT62" s="61">
        <f t="shared" si="34"/>
        <v>212575.34</v>
      </c>
      <c r="AU62" s="61">
        <f t="shared" si="34"/>
        <v>0</v>
      </c>
      <c r="AV62" s="61">
        <f t="shared" si="34"/>
        <v>471404.11</v>
      </c>
      <c r="AW62" s="61">
        <f t="shared" si="34"/>
        <v>0</v>
      </c>
      <c r="AX62" s="61">
        <f t="shared" si="34"/>
        <v>180027.93</v>
      </c>
      <c r="AY62" s="61">
        <f t="shared" si="34"/>
        <v>2060227.58</v>
      </c>
      <c r="AZ62" s="61">
        <f t="shared" si="34"/>
        <v>0</v>
      </c>
      <c r="BA62" s="61">
        <f t="shared" si="34"/>
        <v>196734.62</v>
      </c>
      <c r="BB62" s="61">
        <f t="shared" si="34"/>
        <v>0</v>
      </c>
      <c r="BC62" s="61">
        <f t="shared" si="34"/>
        <v>354429.17000000004</v>
      </c>
      <c r="BD62" s="61">
        <f t="shared" si="34"/>
        <v>0</v>
      </c>
      <c r="BE62" s="61">
        <f t="shared" si="34"/>
        <v>173582.97999999998</v>
      </c>
      <c r="BF62" s="61">
        <f t="shared" si="34"/>
        <v>724746.77</v>
      </c>
      <c r="BG62" s="61">
        <f t="shared" si="34"/>
        <v>6184283.5</v>
      </c>
      <c r="BH62" s="61">
        <f t="shared" si="34"/>
        <v>1133390.6100000001</v>
      </c>
      <c r="BI62" s="96"/>
      <c r="BK62" s="139"/>
      <c r="BL62" s="139"/>
    </row>
    <row r="63" spans="1:66" s="11" customFormat="1" ht="15" customHeight="1" x14ac:dyDescent="0.25">
      <c r="A63" s="212" t="s">
        <v>126</v>
      </c>
      <c r="B63" s="213"/>
      <c r="C63" s="213"/>
      <c r="D63" s="214"/>
      <c r="E63" s="26">
        <f>E9+E22+E33+E43+E55+E57+E62</f>
        <v>268410</v>
      </c>
      <c r="F63" s="26">
        <f>F9+F22+F33+F43+F55+F57+F62</f>
        <v>268410</v>
      </c>
      <c r="G63" s="26">
        <f t="shared" ref="G63:S63" si="35">G9+G22+G33+G43+G55+G57+G62</f>
        <v>2470181.7799999998</v>
      </c>
      <c r="H63" s="26">
        <f t="shared" si="35"/>
        <v>2214215.56</v>
      </c>
      <c r="I63" s="26">
        <f t="shared" si="35"/>
        <v>3519212.05</v>
      </c>
      <c r="J63" s="26">
        <f t="shared" si="35"/>
        <v>3511912.83</v>
      </c>
      <c r="K63" s="26">
        <f t="shared" si="35"/>
        <v>5066229.42</v>
      </c>
      <c r="L63" s="26">
        <f t="shared" si="35"/>
        <v>4731586.53</v>
      </c>
      <c r="M63" s="26">
        <f t="shared" si="35"/>
        <v>7752867.96</v>
      </c>
      <c r="N63" s="26">
        <f t="shared" si="35"/>
        <v>6276712.0999999996</v>
      </c>
      <c r="O63" s="26">
        <f t="shared" si="35"/>
        <v>9707824.8599999994</v>
      </c>
      <c r="P63" s="26">
        <f t="shared" si="35"/>
        <v>7952960.5700000003</v>
      </c>
      <c r="Q63" s="26">
        <f t="shared" si="35"/>
        <v>10032037.59</v>
      </c>
      <c r="R63" s="26">
        <f t="shared" si="35"/>
        <v>10649416.25</v>
      </c>
      <c r="S63" s="26">
        <f t="shared" si="35"/>
        <v>20411828.27</v>
      </c>
      <c r="T63" s="26">
        <f t="shared" ref="T63" si="36">T9+T22+T33+T43+T55+T57+T62</f>
        <v>14194776.600000001</v>
      </c>
      <c r="U63" s="26">
        <f t="shared" ref="U63" si="37">U9+U22+U33+U43+U55+U57+U62</f>
        <v>29538670.359999999</v>
      </c>
      <c r="V63" s="26">
        <f t="shared" ref="V63" si="38">V9+V22+V33+V43+V55+V57+V62</f>
        <v>25676951.75</v>
      </c>
      <c r="W63" s="26">
        <f t="shared" ref="W63" si="39">W9+W22+W33+W43+W55+W57+W62</f>
        <v>32499813.77</v>
      </c>
      <c r="X63" s="26">
        <f t="shared" ref="X63" si="40">X9+X22+X33+X43+X55+X57+X62</f>
        <v>27302175.109999999</v>
      </c>
      <c r="Y63" s="26">
        <f t="shared" ref="Y63" si="41">Y9+Y22+Y33+Y43+Y55+Y57+Y62</f>
        <v>48984957.909999996</v>
      </c>
      <c r="Z63" s="26">
        <f t="shared" ref="Z63" si="42">Z9+Z22+Z33+Z43+Z55+Z57+Z62</f>
        <v>41959744.629999995</v>
      </c>
      <c r="AA63" s="26">
        <f t="shared" ref="AA63" si="43">AA9+AA22+AA33+AA43+AA55+AA57+AA62</f>
        <v>64188429.969999999</v>
      </c>
      <c r="AB63" s="26">
        <f t="shared" ref="AB63" si="44">AB9+AB22+AB33+AB43+AB55+AB57+AB62</f>
        <v>69481538.219999999</v>
      </c>
      <c r="AC63" s="26">
        <f t="shared" ref="AC63" si="45">AC9+AC22+AC33+AC43+AC55+AC57+AC62</f>
        <v>102656261.91999999</v>
      </c>
      <c r="AD63" s="26">
        <f t="shared" ref="AD63:AF63" si="46">AD9+AD22+AD33+AD43+AD55+AD57+AD62</f>
        <v>74571138.99999997</v>
      </c>
      <c r="AE63" s="26">
        <f t="shared" si="46"/>
        <v>115327221.02000001</v>
      </c>
      <c r="AF63" s="26">
        <f t="shared" si="46"/>
        <v>86271038.909999996</v>
      </c>
      <c r="AG63" s="26">
        <f t="shared" ref="AG63" si="47">AG9+AG22+AG33+AG43+AG55+AG57+AG62</f>
        <v>148872692.06</v>
      </c>
      <c r="AH63" s="26">
        <f>AH9+AH22+AH33+AH43+AH55+AH57+AH62</f>
        <v>145435518.08000001</v>
      </c>
      <c r="AI63" s="26">
        <f>AI9+AI22+AI33+AI43+AI55+AI57+AI62</f>
        <v>167176094.10000002</v>
      </c>
      <c r="AJ63" s="26">
        <f>AJ9+AJ22+AJ33+AJ43+AJ55+AJ57+AJ62</f>
        <v>176760890.15000004</v>
      </c>
      <c r="AK63" s="26">
        <f>AK9+AK22+AK33+AK43+AK55+AK57+AK62</f>
        <v>207383815.63999999</v>
      </c>
      <c r="AL63" s="26">
        <f t="shared" ref="AL63" si="48">AL9+AL22+AL33+AL43+AL55+AL57+AL62</f>
        <v>197609384.91000003</v>
      </c>
      <c r="AM63" s="26">
        <f t="shared" ref="AM63" si="49">AM9+AM22+AM33+AM43+AM55+AM57+AM62</f>
        <v>235342602.24000004</v>
      </c>
      <c r="AN63" s="26">
        <f t="shared" ref="AN63" si="50">AN9+AN22+AN33+AN43+AN55+AN57+AN62</f>
        <v>220029978.50300002</v>
      </c>
      <c r="AO63" s="26">
        <f t="shared" ref="AO63" si="51">AO9+AO22+AO33+AO43+AO55+AO57+AO62</f>
        <v>264689973.60000002</v>
      </c>
      <c r="AP63" s="26">
        <f>AP9+AP22+AP33+AP43+AP55+AP57+AP62</f>
        <v>238160375.5</v>
      </c>
      <c r="AQ63" s="26">
        <f>AQ9+AQ22+AQ33+AQ43+AQ55+AQ57+AQ62</f>
        <v>283843788.5</v>
      </c>
      <c r="AR63" s="26">
        <f t="shared" ref="AR63" si="52">AR9+AR22+AR33+AR43+AR55+AR57+AR62</f>
        <v>294046728.90999997</v>
      </c>
      <c r="AS63" s="26">
        <f t="shared" ref="AS63" si="53">AS9+AS22+AS33+AS43+AS55+AS57+AS62</f>
        <v>209889057.70999998</v>
      </c>
      <c r="AT63" s="26">
        <f t="shared" ref="AT63" si="54">AT9+AT22+AT33+AT43+AT55+AT57+AT62</f>
        <v>84205876.800000012</v>
      </c>
      <c r="AU63" s="26">
        <f t="shared" ref="AU63" si="55">AU9+AU22+AU33+AU43+AU55+AU57+AU62</f>
        <v>10787570.609999996</v>
      </c>
      <c r="AV63" s="26">
        <f t="shared" ref="AV63" si="56">AV9+AV22+AV33+AV43+AV55+AV57+AV62</f>
        <v>6897918.4800000051</v>
      </c>
      <c r="AW63" s="26">
        <f t="shared" ref="AW63" si="57">AW9+AW22+AW33+AW43+AW55+AW57+AW62</f>
        <v>1201046.45</v>
      </c>
      <c r="AX63" s="26">
        <f t="shared" ref="AX63" si="58">AX9+AX22+AX33+AX43+AX55+AX57+AX62</f>
        <v>7896588.0700000003</v>
      </c>
      <c r="AY63" s="26">
        <f>AY9+AY22+AY33+AY43+AY55+AY57+AY62</f>
        <v>328597465.12</v>
      </c>
      <c r="AZ63" s="26">
        <f t="shared" ref="AZ63" si="59">AZ9+AZ22+AZ33+AZ43+AZ55+AZ57+AZ62</f>
        <v>165076956.50490007</v>
      </c>
      <c r="BA63" s="26">
        <f t="shared" ref="BA63" si="60">BA9+BA22+BA33+BA43+BA55+BA57+BA62</f>
        <v>79286240.635100126</v>
      </c>
      <c r="BB63" s="26">
        <f t="shared" ref="BB63" si="61">BB9+BB22+BB33+BB43+BB55+BB57+BB62</f>
        <v>10500503.719999999</v>
      </c>
      <c r="BC63" s="26">
        <f t="shared" ref="BC63" si="62">BC9+BC22+BC33+BC43+BC55+BC57+BC62</f>
        <v>2676304.9500000011</v>
      </c>
      <c r="BD63" s="26">
        <f t="shared" ref="BD63:BH63" si="63">BD9+BD22+BD33+BD43+BD55+BD57+BD62</f>
        <v>1026066.7999999999</v>
      </c>
      <c r="BE63" s="26">
        <f t="shared" si="63"/>
        <v>5711008.7800000049</v>
      </c>
      <c r="BF63" s="26">
        <f t="shared" si="63"/>
        <v>295230604.31000018</v>
      </c>
      <c r="BG63" s="26">
        <f t="shared" si="63"/>
        <v>2088330378.1399999</v>
      </c>
      <c r="BH63" s="26">
        <f t="shared" si="63"/>
        <v>1942336058.4230001</v>
      </c>
      <c r="BI63" s="27"/>
    </row>
    <row r="64" spans="1:66" s="32" customFormat="1" ht="9" thickBot="1" x14ac:dyDescent="0.2">
      <c r="A64" s="28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1"/>
    </row>
    <row r="65" spans="1:61" s="25" customFormat="1" x14ac:dyDescent="0.25">
      <c r="A65" s="5" t="s">
        <v>128</v>
      </c>
      <c r="B65" s="22"/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165"/>
      <c r="AT65" s="165"/>
      <c r="AU65" s="165"/>
      <c r="AV65" s="165"/>
      <c r="AW65" s="165"/>
      <c r="AX65" s="165"/>
      <c r="AY65" s="165"/>
      <c r="AZ65" s="23"/>
      <c r="BA65" s="23"/>
      <c r="BB65" s="23"/>
      <c r="BC65" s="23"/>
      <c r="BD65" s="23"/>
      <c r="BE65" s="23"/>
      <c r="BF65" s="23"/>
      <c r="BG65" s="23"/>
      <c r="BH65" s="23"/>
      <c r="BI65" s="24"/>
    </row>
    <row r="66" spans="1:61" s="51" customFormat="1" ht="12.75" x14ac:dyDescent="0.2">
      <c r="A66" s="5" t="s">
        <v>130</v>
      </c>
      <c r="B66" s="48"/>
      <c r="C66" s="48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166"/>
      <c r="AU66" s="166"/>
      <c r="AV66" s="49"/>
      <c r="AW66" s="49"/>
      <c r="AX66" s="49"/>
      <c r="AY66" s="49"/>
      <c r="AZ66" s="166"/>
      <c r="BA66" s="166"/>
      <c r="BB66" s="166"/>
      <c r="BC66" s="166"/>
      <c r="BD66" s="166"/>
      <c r="BE66" s="166"/>
      <c r="BF66" s="49"/>
      <c r="BG66" s="49"/>
      <c r="BH66" s="49"/>
      <c r="BI66" s="50"/>
    </row>
    <row r="67" spans="1:61" s="51" customFormat="1" x14ac:dyDescent="0.25">
      <c r="A67" s="65" t="s">
        <v>132</v>
      </c>
      <c r="B67" s="48"/>
      <c r="C67" s="48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50"/>
    </row>
    <row r="68" spans="1:61" s="51" customFormat="1" x14ac:dyDescent="0.25">
      <c r="A68" s="143" t="s">
        <v>139</v>
      </c>
      <c r="B68" s="66"/>
      <c r="C68" s="66"/>
      <c r="D68" s="66"/>
      <c r="E68" s="67"/>
      <c r="F68" s="49"/>
      <c r="G68" s="49"/>
      <c r="H68" s="49"/>
      <c r="I68" s="49"/>
      <c r="J68" s="49"/>
      <c r="K68" s="49"/>
      <c r="L68" s="49"/>
      <c r="M68" s="49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</row>
    <row r="69" spans="1:61" s="147" customFormat="1" ht="15.75" thickBot="1" x14ac:dyDescent="0.3">
      <c r="B69" s="148"/>
      <c r="C69" s="148"/>
      <c r="D69" s="148"/>
      <c r="E69" s="67"/>
      <c r="F69" s="49"/>
      <c r="G69" s="49"/>
      <c r="H69" s="49"/>
      <c r="I69" s="49"/>
      <c r="J69" s="49"/>
      <c r="K69" s="49"/>
      <c r="L69" s="49"/>
      <c r="M69" s="49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</row>
    <row r="70" spans="1:61" ht="18" x14ac:dyDescent="0.25">
      <c r="A70" s="178" t="s">
        <v>70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80"/>
    </row>
    <row r="71" spans="1:61" s="7" customFormat="1" ht="12.75" x14ac:dyDescent="0.2">
      <c r="A71" s="215" t="s">
        <v>78</v>
      </c>
      <c r="B71" s="182" t="s">
        <v>77</v>
      </c>
      <c r="C71" s="182"/>
      <c r="D71" s="182" t="s">
        <v>2</v>
      </c>
      <c r="E71" s="183">
        <v>1996</v>
      </c>
      <c r="F71" s="183"/>
      <c r="G71" s="183">
        <v>1997</v>
      </c>
      <c r="H71" s="183"/>
      <c r="I71" s="183">
        <v>1998</v>
      </c>
      <c r="J71" s="183"/>
      <c r="K71" s="183">
        <v>1999</v>
      </c>
      <c r="L71" s="183"/>
      <c r="M71" s="183">
        <v>2000</v>
      </c>
      <c r="N71" s="183"/>
      <c r="O71" s="183">
        <v>2001</v>
      </c>
      <c r="P71" s="183"/>
      <c r="Q71" s="183">
        <v>2002</v>
      </c>
      <c r="R71" s="183"/>
      <c r="S71" s="183">
        <v>2003</v>
      </c>
      <c r="T71" s="183"/>
      <c r="U71" s="183">
        <v>2004</v>
      </c>
      <c r="V71" s="183"/>
      <c r="W71" s="183">
        <v>2005</v>
      </c>
      <c r="X71" s="183"/>
      <c r="Y71" s="183">
        <v>2006</v>
      </c>
      <c r="Z71" s="183"/>
      <c r="AA71" s="183">
        <v>2007</v>
      </c>
      <c r="AB71" s="183"/>
      <c r="AC71" s="183">
        <v>2008</v>
      </c>
      <c r="AD71" s="183"/>
      <c r="AE71" s="183">
        <v>2009</v>
      </c>
      <c r="AF71" s="183"/>
      <c r="AG71" s="183">
        <v>2010</v>
      </c>
      <c r="AH71" s="183"/>
      <c r="AI71" s="183">
        <v>2011</v>
      </c>
      <c r="AJ71" s="183"/>
      <c r="AK71" s="183">
        <v>2012</v>
      </c>
      <c r="AL71" s="183"/>
      <c r="AM71" s="183">
        <v>2013</v>
      </c>
      <c r="AN71" s="183"/>
      <c r="AO71" s="200">
        <v>2014</v>
      </c>
      <c r="AP71" s="201"/>
      <c r="AQ71" s="200">
        <v>2015</v>
      </c>
      <c r="AR71" s="202"/>
      <c r="AS71" s="200">
        <v>2016</v>
      </c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2"/>
      <c r="BG71" s="183" t="s">
        <v>3</v>
      </c>
      <c r="BH71" s="183"/>
      <c r="BI71" s="184" t="s">
        <v>4</v>
      </c>
    </row>
    <row r="72" spans="1:61" s="7" customFormat="1" ht="12.75" x14ac:dyDescent="0.2">
      <c r="A72" s="204"/>
      <c r="B72" s="182"/>
      <c r="C72" s="182"/>
      <c r="D72" s="182"/>
      <c r="E72" s="40" t="s">
        <v>5</v>
      </c>
      <c r="F72" s="40" t="s">
        <v>6</v>
      </c>
      <c r="G72" s="40" t="s">
        <v>5</v>
      </c>
      <c r="H72" s="40" t="s">
        <v>6</v>
      </c>
      <c r="I72" s="40" t="s">
        <v>5</v>
      </c>
      <c r="J72" s="40" t="s">
        <v>6</v>
      </c>
      <c r="K72" s="40" t="s">
        <v>5</v>
      </c>
      <c r="L72" s="40" t="s">
        <v>6</v>
      </c>
      <c r="M72" s="40" t="s">
        <v>5</v>
      </c>
      <c r="N72" s="40" t="s">
        <v>6</v>
      </c>
      <c r="O72" s="40" t="s">
        <v>5</v>
      </c>
      <c r="P72" s="40" t="s">
        <v>6</v>
      </c>
      <c r="Q72" s="40" t="s">
        <v>5</v>
      </c>
      <c r="R72" s="40" t="s">
        <v>6</v>
      </c>
      <c r="S72" s="40" t="s">
        <v>5</v>
      </c>
      <c r="T72" s="40" t="s">
        <v>6</v>
      </c>
      <c r="U72" s="40" t="s">
        <v>5</v>
      </c>
      <c r="V72" s="40" t="s">
        <v>6</v>
      </c>
      <c r="W72" s="40" t="s">
        <v>5</v>
      </c>
      <c r="X72" s="40" t="s">
        <v>6</v>
      </c>
      <c r="Y72" s="40" t="s">
        <v>5</v>
      </c>
      <c r="Z72" s="40" t="s">
        <v>6</v>
      </c>
      <c r="AA72" s="40" t="s">
        <v>5</v>
      </c>
      <c r="AB72" s="40" t="s">
        <v>6</v>
      </c>
      <c r="AC72" s="40" t="s">
        <v>5</v>
      </c>
      <c r="AD72" s="40" t="s">
        <v>6</v>
      </c>
      <c r="AE72" s="40" t="s">
        <v>5</v>
      </c>
      <c r="AF72" s="40" t="s">
        <v>6</v>
      </c>
      <c r="AG72" s="40" t="s">
        <v>5</v>
      </c>
      <c r="AH72" s="40" t="s">
        <v>6</v>
      </c>
      <c r="AI72" s="40" t="s">
        <v>5</v>
      </c>
      <c r="AJ72" s="40" t="s">
        <v>6</v>
      </c>
      <c r="AK72" s="40" t="s">
        <v>5</v>
      </c>
      <c r="AL72" s="40" t="s">
        <v>6</v>
      </c>
      <c r="AM72" s="40" t="s">
        <v>5</v>
      </c>
      <c r="AN72" s="40" t="s">
        <v>6</v>
      </c>
      <c r="AO72" s="68" t="s">
        <v>5</v>
      </c>
      <c r="AP72" s="99" t="s">
        <v>6</v>
      </c>
      <c r="AQ72" s="99" t="s">
        <v>5</v>
      </c>
      <c r="AR72" s="94" t="s">
        <v>6</v>
      </c>
      <c r="AS72" s="99"/>
      <c r="AT72" s="99"/>
      <c r="AU72" s="153"/>
      <c r="AV72" s="99"/>
      <c r="AW72" s="142"/>
      <c r="AX72" s="99"/>
      <c r="AY72" s="99" t="s">
        <v>5</v>
      </c>
      <c r="AZ72" s="99"/>
      <c r="BA72" s="99"/>
      <c r="BB72" s="153"/>
      <c r="BC72" s="99"/>
      <c r="BD72" s="142"/>
      <c r="BE72" s="99"/>
      <c r="BF72" s="106" t="s">
        <v>6</v>
      </c>
      <c r="BG72" s="40" t="s">
        <v>5</v>
      </c>
      <c r="BH72" s="40" t="s">
        <v>6</v>
      </c>
      <c r="BI72" s="184"/>
    </row>
    <row r="73" spans="1:61" s="7" customFormat="1" ht="14.25" customHeight="1" x14ac:dyDescent="0.2">
      <c r="A73" s="204"/>
      <c r="B73" s="220" t="s">
        <v>46</v>
      </c>
      <c r="C73" s="221"/>
      <c r="D73" s="55">
        <v>2001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9" t="s">
        <v>11</v>
      </c>
      <c r="P73" s="13">
        <v>47533949.270000003</v>
      </c>
      <c r="Q73" s="59" t="s">
        <v>11</v>
      </c>
      <c r="R73" s="13">
        <v>55799829.979999997</v>
      </c>
      <c r="S73" s="59" t="s">
        <v>11</v>
      </c>
      <c r="T73" s="13">
        <v>73256572.459999993</v>
      </c>
      <c r="U73" s="59" t="s">
        <v>11</v>
      </c>
      <c r="V73" s="13">
        <v>86621383.219999999</v>
      </c>
      <c r="W73" s="59" t="s">
        <v>11</v>
      </c>
      <c r="X73" s="13">
        <v>111521747.95</v>
      </c>
      <c r="Y73" s="59" t="s">
        <v>11</v>
      </c>
      <c r="Z73" s="13">
        <v>122305644.95999999</v>
      </c>
      <c r="AA73" s="59" t="s">
        <v>11</v>
      </c>
      <c r="AB73" s="13">
        <v>138254569.37</v>
      </c>
      <c r="AC73" s="59" t="s">
        <v>11</v>
      </c>
      <c r="AD73" s="13">
        <v>139210280.53</v>
      </c>
      <c r="AE73" s="59" t="s">
        <v>11</v>
      </c>
      <c r="AF73" s="13">
        <v>148726171.81999999</v>
      </c>
      <c r="AG73" s="59" t="s">
        <v>11</v>
      </c>
      <c r="AH73" s="13">
        <v>168326646.47</v>
      </c>
      <c r="AI73" s="59" t="s">
        <v>11</v>
      </c>
      <c r="AJ73" s="13">
        <v>181755543.87</v>
      </c>
      <c r="AK73" s="59" t="s">
        <v>11</v>
      </c>
      <c r="AL73" s="13">
        <v>191885880.74000001</v>
      </c>
      <c r="AM73" s="59" t="s">
        <v>11</v>
      </c>
      <c r="AN73" s="82">
        <v>176768958.25</v>
      </c>
      <c r="AO73" s="59" t="s">
        <v>11</v>
      </c>
      <c r="AP73" s="82">
        <v>185527627.58000001</v>
      </c>
      <c r="AQ73" s="103" t="s">
        <v>11</v>
      </c>
      <c r="AR73" s="100">
        <v>185261103</v>
      </c>
      <c r="AS73" s="229" t="s">
        <v>11</v>
      </c>
      <c r="AT73" s="230"/>
      <c r="AU73" s="230"/>
      <c r="AV73" s="230"/>
      <c r="AW73" s="230"/>
      <c r="AX73" s="230"/>
      <c r="AY73" s="231"/>
      <c r="AZ73" s="229">
        <v>208797580.81999999</v>
      </c>
      <c r="BA73" s="230"/>
      <c r="BB73" s="230"/>
      <c r="BC73" s="230"/>
      <c r="BD73" s="230"/>
      <c r="BE73" s="230"/>
      <c r="BF73" s="231"/>
      <c r="BG73" s="59" t="s">
        <v>11</v>
      </c>
      <c r="BH73" s="13">
        <f>F73+H73+J73+L73+N73+P73+R73+T73+V73+X73+Z73+AB73+AD73+AF73+AH73+AJ73+AL73+AN73+AP73+AR73+AZ73</f>
        <v>2221553490.29</v>
      </c>
      <c r="BI73" s="57" t="s">
        <v>36</v>
      </c>
    </row>
    <row r="74" spans="1:61" s="32" customFormat="1" ht="9" thickBot="1" x14ac:dyDescent="0.2">
      <c r="A74" s="33"/>
      <c r="B74" s="34"/>
      <c r="C74" s="34"/>
      <c r="D74" s="34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101"/>
      <c r="AR74" s="101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6"/>
    </row>
    <row r="75" spans="1:61" s="46" customFormat="1" ht="12.75" x14ac:dyDescent="0.2">
      <c r="A75" s="7" t="s">
        <v>47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/>
      <c r="AC75" s="5"/>
      <c r="AD75" s="6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143"/>
      <c r="AV75" s="5"/>
      <c r="AW75" s="137"/>
      <c r="AX75" s="5"/>
      <c r="AY75" s="5"/>
      <c r="AZ75" s="5"/>
      <c r="BA75" s="5"/>
      <c r="BB75" s="143"/>
      <c r="BC75" s="5"/>
      <c r="BD75" s="137"/>
      <c r="BE75" s="5"/>
      <c r="BF75" s="133"/>
      <c r="BG75" s="5"/>
      <c r="BH75" s="152"/>
    </row>
    <row r="76" spans="1:61" s="46" customFormat="1" ht="12.75" x14ac:dyDescent="0.2">
      <c r="A76" s="143" t="str">
        <f>A68</f>
        <v>Atualizada: jun/2017.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/>
      <c r="AC76" s="5"/>
      <c r="AD76" s="6"/>
      <c r="AE76" s="5"/>
      <c r="AF76" s="5"/>
      <c r="AG76" s="5"/>
      <c r="AH76" s="5"/>
      <c r="AI76" s="5"/>
      <c r="AJ76" s="5"/>
      <c r="AK76" s="5"/>
      <c r="AL76" s="39"/>
      <c r="AM76" s="5"/>
      <c r="AN76" s="5"/>
      <c r="AO76" s="5"/>
      <c r="AP76" s="5"/>
      <c r="AQ76" s="5"/>
      <c r="AR76" s="5"/>
      <c r="AS76" s="5"/>
      <c r="AT76" s="5"/>
      <c r="AU76" s="143"/>
      <c r="AV76" s="5"/>
      <c r="AW76" s="137"/>
      <c r="AX76" s="5"/>
      <c r="AY76" s="5"/>
      <c r="AZ76" s="5"/>
      <c r="BA76" s="5"/>
      <c r="BB76" s="143"/>
      <c r="BC76" s="5"/>
      <c r="BD76" s="137"/>
      <c r="BE76" s="5"/>
      <c r="BF76" s="5"/>
      <c r="BG76" s="5"/>
      <c r="BH76" s="5"/>
    </row>
    <row r="77" spans="1:61" ht="15.75" thickBot="1" x14ac:dyDescent="0.3"/>
    <row r="78" spans="1:61" ht="18" x14ac:dyDescent="0.25">
      <c r="A78" s="178" t="s">
        <v>75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80"/>
    </row>
    <row r="79" spans="1:61" s="7" customFormat="1" ht="12.75" x14ac:dyDescent="0.2">
      <c r="A79" s="203" t="s">
        <v>79</v>
      </c>
      <c r="B79" s="47" t="s">
        <v>0</v>
      </c>
      <c r="C79" s="40" t="s">
        <v>1</v>
      </c>
      <c r="D79" s="40" t="s">
        <v>2</v>
      </c>
      <c r="E79" s="183">
        <v>1996</v>
      </c>
      <c r="F79" s="183"/>
      <c r="G79" s="183">
        <v>1997</v>
      </c>
      <c r="H79" s="183"/>
      <c r="I79" s="183">
        <v>1998</v>
      </c>
      <c r="J79" s="183"/>
      <c r="K79" s="183">
        <v>1999</v>
      </c>
      <c r="L79" s="183"/>
      <c r="M79" s="183">
        <v>2000</v>
      </c>
      <c r="N79" s="183"/>
      <c r="O79" s="183">
        <v>2001</v>
      </c>
      <c r="P79" s="183"/>
      <c r="Q79" s="183">
        <v>2002</v>
      </c>
      <c r="R79" s="183"/>
      <c r="S79" s="183">
        <v>2003</v>
      </c>
      <c r="T79" s="183"/>
      <c r="U79" s="183">
        <v>2004</v>
      </c>
      <c r="V79" s="183"/>
      <c r="W79" s="183">
        <v>2005</v>
      </c>
      <c r="X79" s="183"/>
      <c r="Y79" s="183">
        <v>2006</v>
      </c>
      <c r="Z79" s="183"/>
      <c r="AA79" s="183">
        <v>2007</v>
      </c>
      <c r="AB79" s="183"/>
      <c r="AC79" s="183">
        <v>2008</v>
      </c>
      <c r="AD79" s="183"/>
      <c r="AE79" s="183">
        <v>2009</v>
      </c>
      <c r="AF79" s="183"/>
      <c r="AG79" s="183">
        <v>2010</v>
      </c>
      <c r="AH79" s="183"/>
      <c r="AI79" s="183">
        <v>2011</v>
      </c>
      <c r="AJ79" s="183"/>
      <c r="AK79" s="183">
        <v>2012</v>
      </c>
      <c r="AL79" s="183"/>
      <c r="AM79" s="183">
        <v>2013</v>
      </c>
      <c r="AN79" s="183"/>
      <c r="AO79" s="200">
        <v>2014</v>
      </c>
      <c r="AP79" s="202"/>
      <c r="AQ79" s="200">
        <v>2015</v>
      </c>
      <c r="AR79" s="202"/>
      <c r="AS79" s="200">
        <v>2016</v>
      </c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2"/>
      <c r="BG79" s="183" t="s">
        <v>3</v>
      </c>
      <c r="BH79" s="183"/>
      <c r="BI79" s="41" t="s">
        <v>4</v>
      </c>
    </row>
    <row r="80" spans="1:61" x14ac:dyDescent="0.25">
      <c r="A80" s="204"/>
      <c r="B80" s="60" t="s">
        <v>80</v>
      </c>
      <c r="C80" s="55" t="s">
        <v>7</v>
      </c>
      <c r="D80" s="56">
        <v>39083</v>
      </c>
      <c r="E80" s="205"/>
      <c r="F80" s="206"/>
      <c r="G80" s="205"/>
      <c r="H80" s="206"/>
      <c r="I80" s="205"/>
      <c r="J80" s="206"/>
      <c r="K80" s="205"/>
      <c r="L80" s="206"/>
      <c r="M80" s="205"/>
      <c r="N80" s="206"/>
      <c r="O80" s="205"/>
      <c r="P80" s="206"/>
      <c r="Q80" s="205"/>
      <c r="R80" s="206"/>
      <c r="S80" s="205"/>
      <c r="T80" s="206"/>
      <c r="U80" s="205"/>
      <c r="V80" s="206"/>
      <c r="W80" s="205"/>
      <c r="X80" s="206"/>
      <c r="Y80" s="205"/>
      <c r="Z80" s="206"/>
      <c r="AA80" s="222">
        <v>84221.23</v>
      </c>
      <c r="AB80" s="223"/>
      <c r="AC80" s="222">
        <v>37618.5</v>
      </c>
      <c r="AD80" s="223"/>
      <c r="AE80" s="222">
        <v>160956.51</v>
      </c>
      <c r="AF80" s="223"/>
      <c r="AG80" s="222">
        <v>346245.19</v>
      </c>
      <c r="AH80" s="223"/>
      <c r="AI80" s="222">
        <v>556083.81000000006</v>
      </c>
      <c r="AJ80" s="223"/>
      <c r="AK80" s="222">
        <v>221694.7</v>
      </c>
      <c r="AL80" s="223"/>
      <c r="AM80" s="222">
        <v>76029.95</v>
      </c>
      <c r="AN80" s="223"/>
      <c r="AO80" s="222">
        <v>2124.9</v>
      </c>
      <c r="AP80" s="223"/>
      <c r="AQ80" s="222">
        <v>2535.6</v>
      </c>
      <c r="AR80" s="223"/>
      <c r="AS80" s="222">
        <v>0</v>
      </c>
      <c r="AT80" s="232"/>
      <c r="AU80" s="232"/>
      <c r="AV80" s="232"/>
      <c r="AW80" s="232"/>
      <c r="AX80" s="232"/>
      <c r="AY80" s="232"/>
      <c r="AZ80" s="232"/>
      <c r="BA80" s="232"/>
      <c r="BB80" s="232"/>
      <c r="BC80" s="232"/>
      <c r="BD80" s="232"/>
      <c r="BE80" s="232"/>
      <c r="BF80" s="223"/>
      <c r="BG80" s="222">
        <f>E80+G80+I80+K80+M80+O80+Q80+S80+U80+W80+Y80+AA80+AC80+AE80+AG80+AI80+AK80+AM80+AO80+AQ80+AY80</f>
        <v>1487510.39</v>
      </c>
      <c r="BH80" s="223"/>
      <c r="BI80" s="57" t="s">
        <v>15</v>
      </c>
    </row>
    <row r="81" spans="1:61" s="32" customFormat="1" ht="9" thickBot="1" x14ac:dyDescent="0.2">
      <c r="A81" s="42"/>
      <c r="B81" s="43"/>
      <c r="C81" s="43"/>
      <c r="D81" s="43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102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5"/>
    </row>
    <row r="82" spans="1:61" s="46" customFormat="1" ht="12.75" x14ac:dyDescent="0.2">
      <c r="A82" s="5" t="s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43"/>
      <c r="AV82" s="5"/>
      <c r="AW82" s="137"/>
      <c r="AX82" s="5"/>
      <c r="AY82" s="5"/>
      <c r="AZ82" s="5"/>
      <c r="BA82" s="5"/>
      <c r="BB82" s="143"/>
      <c r="BC82" s="5"/>
      <c r="BD82" s="137"/>
      <c r="BE82" s="5"/>
      <c r="BF82" s="5"/>
      <c r="BG82" s="5"/>
      <c r="BH82" s="5"/>
    </row>
    <row r="83" spans="1:61" s="46" customFormat="1" ht="12.75" x14ac:dyDescent="0.2">
      <c r="A83" s="5" t="s">
        <v>81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143"/>
      <c r="AV83" s="5"/>
      <c r="AW83" s="137"/>
      <c r="AX83" s="5"/>
      <c r="AY83" s="5"/>
      <c r="AZ83" s="5"/>
      <c r="BA83" s="5"/>
      <c r="BB83" s="143"/>
      <c r="BC83" s="5"/>
      <c r="BD83" s="137"/>
      <c r="BE83" s="5"/>
      <c r="BF83" s="5"/>
      <c r="BG83" s="5"/>
      <c r="BH83" s="5"/>
    </row>
    <row r="84" spans="1:61" s="46" customFormat="1" ht="12.75" x14ac:dyDescent="0.2">
      <c r="A84" s="143" t="str">
        <f>A76</f>
        <v>Atualizada: jun/2017.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43"/>
      <c r="AV84" s="5"/>
      <c r="AW84" s="137"/>
      <c r="AX84" s="5"/>
      <c r="AY84" s="5"/>
      <c r="AZ84" s="5"/>
      <c r="BA84" s="5"/>
      <c r="BB84" s="143"/>
      <c r="BC84" s="5"/>
      <c r="BD84" s="137"/>
      <c r="BE84" s="5"/>
      <c r="BF84" s="5"/>
      <c r="BG84" s="5"/>
      <c r="BH84" s="5"/>
    </row>
    <row r="85" spans="1:61" ht="15.75" thickBot="1" x14ac:dyDescent="0.3"/>
    <row r="86" spans="1:61" s="147" customFormat="1" ht="18" x14ac:dyDescent="0.25">
      <c r="A86" s="178" t="s">
        <v>133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80"/>
    </row>
    <row r="87" spans="1:61" s="147" customFormat="1" ht="12.75" x14ac:dyDescent="0.2">
      <c r="A87" s="159"/>
      <c r="B87" s="160"/>
      <c r="C87" s="161"/>
      <c r="D87" s="162"/>
      <c r="E87" s="183">
        <v>1996</v>
      </c>
      <c r="F87" s="183"/>
      <c r="G87" s="183">
        <v>1997</v>
      </c>
      <c r="H87" s="183"/>
      <c r="I87" s="183">
        <v>1998</v>
      </c>
      <c r="J87" s="183"/>
      <c r="K87" s="183">
        <v>1999</v>
      </c>
      <c r="L87" s="183"/>
      <c r="M87" s="183">
        <v>2000</v>
      </c>
      <c r="N87" s="183"/>
      <c r="O87" s="183">
        <v>2001</v>
      </c>
      <c r="P87" s="183"/>
      <c r="Q87" s="183">
        <v>2002</v>
      </c>
      <c r="R87" s="183"/>
      <c r="S87" s="183">
        <v>2003</v>
      </c>
      <c r="T87" s="183"/>
      <c r="U87" s="183">
        <v>2004</v>
      </c>
      <c r="V87" s="183"/>
      <c r="W87" s="183">
        <v>2005</v>
      </c>
      <c r="X87" s="183"/>
      <c r="Y87" s="183">
        <v>2006</v>
      </c>
      <c r="Z87" s="183"/>
      <c r="AA87" s="183">
        <v>2007</v>
      </c>
      <c r="AB87" s="183"/>
      <c r="AC87" s="183">
        <v>2008</v>
      </c>
      <c r="AD87" s="183"/>
      <c r="AE87" s="183">
        <v>2009</v>
      </c>
      <c r="AF87" s="183"/>
      <c r="AG87" s="183">
        <v>2010</v>
      </c>
      <c r="AH87" s="183"/>
      <c r="AI87" s="183">
        <v>2011</v>
      </c>
      <c r="AJ87" s="183"/>
      <c r="AK87" s="183">
        <v>2012</v>
      </c>
      <c r="AL87" s="183"/>
      <c r="AM87" s="183">
        <v>2013</v>
      </c>
      <c r="AN87" s="183"/>
      <c r="AO87" s="200">
        <v>2014</v>
      </c>
      <c r="AP87" s="201"/>
      <c r="AQ87" s="200">
        <v>2015</v>
      </c>
      <c r="AR87" s="202"/>
      <c r="AS87" s="200">
        <v>2016</v>
      </c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2"/>
      <c r="BG87" s="183" t="s">
        <v>3</v>
      </c>
      <c r="BH87" s="183"/>
      <c r="BI87" s="158"/>
    </row>
    <row r="88" spans="1:61" s="147" customFormat="1" ht="15" customHeight="1" thickBot="1" x14ac:dyDescent="0.25">
      <c r="A88" s="226" t="s">
        <v>135</v>
      </c>
      <c r="B88" s="227"/>
      <c r="C88" s="228"/>
      <c r="D88" s="164">
        <v>39083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7"/>
      <c r="V88" s="157"/>
      <c r="W88" s="157"/>
      <c r="X88" s="157"/>
      <c r="Y88" s="157"/>
      <c r="Z88" s="157"/>
      <c r="AA88" s="224">
        <v>266492.77</v>
      </c>
      <c r="AB88" s="225"/>
      <c r="AC88" s="224">
        <v>165551.75</v>
      </c>
      <c r="AD88" s="225"/>
      <c r="AE88" s="224">
        <v>407980.7</v>
      </c>
      <c r="AF88" s="225"/>
      <c r="AG88" s="224">
        <v>3443949.75</v>
      </c>
      <c r="AH88" s="225"/>
      <c r="AI88" s="224">
        <v>3443416.8</v>
      </c>
      <c r="AJ88" s="225"/>
      <c r="AK88" s="224">
        <v>2959922.2</v>
      </c>
      <c r="AL88" s="225"/>
      <c r="AM88" s="224">
        <v>2234467.2599999998</v>
      </c>
      <c r="AN88" s="225"/>
      <c r="AO88" s="224">
        <v>1243162</v>
      </c>
      <c r="AP88" s="225"/>
      <c r="AQ88" s="224">
        <v>5631801.5099999998</v>
      </c>
      <c r="AR88" s="225"/>
      <c r="AS88" s="233">
        <v>2594500.8854999999</v>
      </c>
      <c r="AT88" s="234"/>
      <c r="AU88" s="234"/>
      <c r="AV88" s="234"/>
      <c r="AW88" s="234"/>
      <c r="AX88" s="234"/>
      <c r="AY88" s="234"/>
      <c r="AZ88" s="234"/>
      <c r="BA88" s="234"/>
      <c r="BB88" s="234"/>
      <c r="BC88" s="234"/>
      <c r="BD88" s="234"/>
      <c r="BE88" s="234"/>
      <c r="BF88" s="235"/>
      <c r="BG88" s="224">
        <f>F88+H88+J88+L88+N88+P88+R88+T88+V88+X88+Z88+AA88+AC88+AE88+AG88+AI88+AK88+AM88+AO88+AQ88+AS88</f>
        <v>22391245.625499997</v>
      </c>
      <c r="BH88" s="225"/>
      <c r="BI88" s="163" t="s">
        <v>9</v>
      </c>
    </row>
    <row r="89" spans="1:61" s="147" customFormat="1" x14ac:dyDescent="0.25">
      <c r="A89" s="154" t="s">
        <v>136</v>
      </c>
      <c r="B89" s="148"/>
      <c r="C89" s="148"/>
      <c r="D89" s="148"/>
      <c r="E89" s="67"/>
      <c r="F89" s="49"/>
      <c r="G89" s="49"/>
      <c r="H89" s="49"/>
      <c r="I89" s="49"/>
      <c r="J89" s="49"/>
      <c r="K89" s="49"/>
      <c r="L89" s="49"/>
      <c r="M89" s="49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</row>
  </sheetData>
  <mergeCells count="155">
    <mergeCell ref="A88:C88"/>
    <mergeCell ref="E87:F87"/>
    <mergeCell ref="G87:H87"/>
    <mergeCell ref="I87:J87"/>
    <mergeCell ref="K87:L87"/>
    <mergeCell ref="M87:N87"/>
    <mergeCell ref="AZ73:BF73"/>
    <mergeCell ref="AS73:AY73"/>
    <mergeCell ref="AS80:BF80"/>
    <mergeCell ref="AS79:BF79"/>
    <mergeCell ref="AK88:AL88"/>
    <mergeCell ref="AM88:AN88"/>
    <mergeCell ref="AO88:AP88"/>
    <mergeCell ref="AQ88:AR88"/>
    <mergeCell ref="AS88:BF88"/>
    <mergeCell ref="AQ79:AR79"/>
    <mergeCell ref="AQ80:AR80"/>
    <mergeCell ref="AA88:AB88"/>
    <mergeCell ref="AC88:AD88"/>
    <mergeCell ref="AE88:AF88"/>
    <mergeCell ref="AG88:AH88"/>
    <mergeCell ref="AI88:AJ88"/>
    <mergeCell ref="AO87:AP87"/>
    <mergeCell ref="AQ87:AR87"/>
    <mergeCell ref="BG87:BH87"/>
    <mergeCell ref="AS87:BF87"/>
    <mergeCell ref="BG88:BH88"/>
    <mergeCell ref="AE87:AF87"/>
    <mergeCell ref="AG87:AH87"/>
    <mergeCell ref="AI87:AJ87"/>
    <mergeCell ref="AK87:AL87"/>
    <mergeCell ref="AM87:AN87"/>
    <mergeCell ref="O87:P87"/>
    <mergeCell ref="Q87:R87"/>
    <mergeCell ref="S87:T87"/>
    <mergeCell ref="U87:V87"/>
    <mergeCell ref="W87:X87"/>
    <mergeCell ref="Y87:Z87"/>
    <mergeCell ref="AA87:AB87"/>
    <mergeCell ref="AC87:AD87"/>
    <mergeCell ref="W71:X71"/>
    <mergeCell ref="Y71:Z71"/>
    <mergeCell ref="AO2:AP2"/>
    <mergeCell ref="O80:P80"/>
    <mergeCell ref="Q80:R80"/>
    <mergeCell ref="S80:T80"/>
    <mergeCell ref="AO80:AP80"/>
    <mergeCell ref="W79:X79"/>
    <mergeCell ref="U2:V2"/>
    <mergeCell ref="W2:X2"/>
    <mergeCell ref="Y2:Z2"/>
    <mergeCell ref="AA2:AB2"/>
    <mergeCell ref="Y79:Z79"/>
    <mergeCell ref="A86:BI86"/>
    <mergeCell ref="U80:V80"/>
    <mergeCell ref="AG79:AH79"/>
    <mergeCell ref="AI79:AJ79"/>
    <mergeCell ref="AK79:AL79"/>
    <mergeCell ref="AM79:AN79"/>
    <mergeCell ref="A78:BI78"/>
    <mergeCell ref="Q79:R79"/>
    <mergeCell ref="U79:V79"/>
    <mergeCell ref="BG80:BH80"/>
    <mergeCell ref="W80:X80"/>
    <mergeCell ref="Y80:Z80"/>
    <mergeCell ref="AA80:AB80"/>
    <mergeCell ref="AC80:AD80"/>
    <mergeCell ref="AE80:AF80"/>
    <mergeCell ref="M80:N80"/>
    <mergeCell ref="AA79:AB79"/>
    <mergeCell ref="AC79:AD79"/>
    <mergeCell ref="AE79:AF79"/>
    <mergeCell ref="AG80:AH80"/>
    <mergeCell ref="AI80:AJ80"/>
    <mergeCell ref="AK80:AL80"/>
    <mergeCell ref="AM80:AN80"/>
    <mergeCell ref="AO79:AP79"/>
    <mergeCell ref="BG79:BH79"/>
    <mergeCell ref="BG71:BH71"/>
    <mergeCell ref="BI71:BI72"/>
    <mergeCell ref="AC71:AD71"/>
    <mergeCell ref="AE71:AF71"/>
    <mergeCell ref="AG71:AH71"/>
    <mergeCell ref="B43:D43"/>
    <mergeCell ref="A34:A43"/>
    <mergeCell ref="A63:D63"/>
    <mergeCell ref="B71:C72"/>
    <mergeCell ref="A71:A73"/>
    <mergeCell ref="B55:D55"/>
    <mergeCell ref="A70:BI70"/>
    <mergeCell ref="A44:A55"/>
    <mergeCell ref="B57:D57"/>
    <mergeCell ref="A56:A57"/>
    <mergeCell ref="AA71:AB71"/>
    <mergeCell ref="AK71:AL71"/>
    <mergeCell ref="AQ71:AR71"/>
    <mergeCell ref="A58:A62"/>
    <mergeCell ref="AS71:BF71"/>
    <mergeCell ref="B62:D62"/>
    <mergeCell ref="B73:C73"/>
    <mergeCell ref="E79:F79"/>
    <mergeCell ref="G79:H79"/>
    <mergeCell ref="I79:J79"/>
    <mergeCell ref="K79:L79"/>
    <mergeCell ref="M79:N79"/>
    <mergeCell ref="O79:P79"/>
    <mergeCell ref="AO71:AP71"/>
    <mergeCell ref="A79:A80"/>
    <mergeCell ref="E80:F80"/>
    <mergeCell ref="G80:H80"/>
    <mergeCell ref="I80:J80"/>
    <mergeCell ref="K80:L80"/>
    <mergeCell ref="S79:T79"/>
    <mergeCell ref="AM71:AN71"/>
    <mergeCell ref="D71:D72"/>
    <mergeCell ref="E71:F71"/>
    <mergeCell ref="G71:H71"/>
    <mergeCell ref="I71:J71"/>
    <mergeCell ref="K71:L71"/>
    <mergeCell ref="M71:N71"/>
    <mergeCell ref="O71:P71"/>
    <mergeCell ref="Q71:R71"/>
    <mergeCell ref="S71:T71"/>
    <mergeCell ref="AI71:AJ71"/>
    <mergeCell ref="U71:V71"/>
    <mergeCell ref="A5:A9"/>
    <mergeCell ref="B9:D9"/>
    <mergeCell ref="B22:D22"/>
    <mergeCell ref="A10:A22"/>
    <mergeCell ref="B33:D33"/>
    <mergeCell ref="A23:A33"/>
    <mergeCell ref="AS3:AY3"/>
    <mergeCell ref="AZ3:BF3"/>
    <mergeCell ref="AS2:BF2"/>
    <mergeCell ref="AQ2:AR2"/>
    <mergeCell ref="A1:BI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AM2:AN2"/>
    <mergeCell ref="BI2:BI3"/>
    <mergeCell ref="AK2:AL2"/>
    <mergeCell ref="BG2:BH2"/>
    <mergeCell ref="AI2:AJ2"/>
    <mergeCell ref="Q2:R2"/>
    <mergeCell ref="AC2:AD2"/>
    <mergeCell ref="AE2:AF2"/>
    <mergeCell ref="AG2:AH2"/>
    <mergeCell ref="S2:T2"/>
  </mergeCells>
  <hyperlinks>
    <hyperlink ref="A68:E68" r:id="rId1" display="3- Sobre os valores cobrados 2004/2007 e arrecadados 2004/2006, ver Nota Técnica nº 001/2008/DGRH."/>
  </hyperlinks>
  <printOptions horizontalCentered="1" verticalCentered="1"/>
  <pageMargins left="0" right="0" top="0.78740157480314965" bottom="0.78740157480314965" header="0.31496062992125984" footer="0.31496062992125984"/>
  <pageSetup paperSize="8"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F1"/>
    </sheetView>
  </sheetViews>
  <sheetFormatPr defaultRowHeight="12.75" x14ac:dyDescent="0.2"/>
  <cols>
    <col min="1" max="1" width="39" style="5" bestFit="1" customWidth="1"/>
    <col min="2" max="2" width="8.140625" style="5" customWidth="1"/>
    <col min="3" max="4" width="14" style="5" bestFit="1" customWidth="1"/>
    <col min="5" max="6" width="15.7109375" style="5" bestFit="1" customWidth="1"/>
    <col min="7" max="8" width="9.140625" style="7"/>
    <col min="9" max="12" width="14.85546875" style="7" customWidth="1"/>
    <col min="13" max="13" width="9.140625" style="7"/>
    <col min="14" max="17" width="17.7109375" style="7" customWidth="1"/>
    <col min="18" max="16384" width="9.140625" style="7"/>
  </cols>
  <sheetData>
    <row r="1" spans="1:9" x14ac:dyDescent="0.2">
      <c r="A1" s="236" t="s">
        <v>108</v>
      </c>
      <c r="B1" s="237"/>
      <c r="C1" s="237"/>
      <c r="D1" s="237"/>
      <c r="E1" s="237"/>
      <c r="F1" s="238"/>
    </row>
    <row r="2" spans="1:9" x14ac:dyDescent="0.2">
      <c r="A2" s="181" t="s">
        <v>65</v>
      </c>
      <c r="B2" s="182" t="s">
        <v>2</v>
      </c>
      <c r="C2" s="183">
        <v>2016</v>
      </c>
      <c r="D2" s="183"/>
      <c r="E2" s="183" t="s">
        <v>68</v>
      </c>
      <c r="F2" s="239"/>
    </row>
    <row r="3" spans="1:9" x14ac:dyDescent="0.2">
      <c r="A3" s="181"/>
      <c r="B3" s="182"/>
      <c r="C3" s="109" t="s">
        <v>5</v>
      </c>
      <c r="D3" s="109" t="s">
        <v>6</v>
      </c>
      <c r="E3" s="109" t="s">
        <v>5</v>
      </c>
      <c r="F3" s="108" t="s">
        <v>6</v>
      </c>
    </row>
    <row r="4" spans="1:9" x14ac:dyDescent="0.2">
      <c r="A4" s="181" t="s">
        <v>66</v>
      </c>
      <c r="B4" s="182"/>
      <c r="C4" s="182"/>
      <c r="D4" s="182"/>
      <c r="E4" s="182"/>
      <c r="F4" s="184"/>
    </row>
    <row r="5" spans="1:9" x14ac:dyDescent="0.2">
      <c r="A5" s="18" t="s">
        <v>12</v>
      </c>
      <c r="B5" s="2">
        <f>cobranças!D5</f>
        <v>37681</v>
      </c>
      <c r="C5" s="114">
        <f>cobranças!AY5/1000000</f>
        <v>11.001445489999998</v>
      </c>
      <c r="D5" s="114">
        <f>cobranças!BF5/1000000</f>
        <v>10.740369690000003</v>
      </c>
      <c r="E5" s="114">
        <f>cobranças!BG5/1000000</f>
        <v>144.32898938999998</v>
      </c>
      <c r="F5" s="121">
        <f>cobranças!BH5/1000000</f>
        <v>141.13265734999999</v>
      </c>
    </row>
    <row r="6" spans="1:9" x14ac:dyDescent="0.2">
      <c r="A6" s="18" t="s">
        <v>64</v>
      </c>
      <c r="B6" s="2">
        <f>cobranças!D6</f>
        <v>38718</v>
      </c>
      <c r="C6" s="114">
        <f>cobranças!AY6/1000000</f>
        <v>20.966593940000006</v>
      </c>
      <c r="D6" s="114">
        <f>cobranças!BF6/1000000</f>
        <v>10.390028970000001</v>
      </c>
      <c r="E6" s="114">
        <f>cobranças!BG6/1000000</f>
        <v>185.90077545</v>
      </c>
      <c r="F6" s="121">
        <f>cobranças!BH6/1000000</f>
        <v>171.58841294300001</v>
      </c>
    </row>
    <row r="7" spans="1:9" x14ac:dyDescent="0.2">
      <c r="A7" s="18" t="s">
        <v>56</v>
      </c>
      <c r="B7" s="2">
        <f>cobranças!D7</f>
        <v>40360</v>
      </c>
      <c r="C7" s="114">
        <f>cobranças!AY7/1000000</f>
        <v>22.998801620000005</v>
      </c>
      <c r="D7" s="114">
        <f>cobranças!BF7/1000000</f>
        <v>20.953008989999997</v>
      </c>
      <c r="E7" s="114">
        <f>cobranças!BG7/1000000</f>
        <v>145.68234907999999</v>
      </c>
      <c r="F7" s="121">
        <f>cobranças!BH7/1000000</f>
        <v>137.97297936000001</v>
      </c>
    </row>
    <row r="8" spans="1:9" x14ac:dyDescent="0.2">
      <c r="A8" s="18" t="s">
        <v>57</v>
      </c>
      <c r="B8" s="2">
        <f>cobranças!D8</f>
        <v>40848</v>
      </c>
      <c r="C8" s="114">
        <f>cobranças!AY8/1000000</f>
        <v>11.041048519999997</v>
      </c>
      <c r="D8" s="114">
        <f>cobranças!BF8/1000000</f>
        <v>9.1888726400000014</v>
      </c>
      <c r="E8" s="114">
        <f>cobranças!BG8/1000000</f>
        <v>52.183180069999992</v>
      </c>
      <c r="F8" s="121">
        <f>cobranças!BH8/1000000</f>
        <v>39.562013350000001</v>
      </c>
    </row>
    <row r="9" spans="1:9" x14ac:dyDescent="0.2">
      <c r="A9" s="185" t="s">
        <v>68</v>
      </c>
      <c r="B9" s="194"/>
      <c r="C9" s="116">
        <f>SUM(C5:C8)</f>
        <v>66.007889570000003</v>
      </c>
      <c r="D9" s="116">
        <f>SUM(D5:D8)</f>
        <v>51.272280289999998</v>
      </c>
      <c r="E9" s="116">
        <f>SUM(E5:E8)</f>
        <v>528.09529398999996</v>
      </c>
      <c r="F9" s="122">
        <f>SUM(F5:F8)</f>
        <v>490.25606300300001</v>
      </c>
      <c r="H9" s="125"/>
      <c r="I9" s="64"/>
    </row>
    <row r="10" spans="1:9" x14ac:dyDescent="0.2">
      <c r="A10" s="181" t="s">
        <v>67</v>
      </c>
      <c r="B10" s="182"/>
      <c r="C10" s="182"/>
      <c r="D10" s="182"/>
      <c r="E10" s="182"/>
      <c r="F10" s="184"/>
    </row>
    <row r="11" spans="1:9" x14ac:dyDescent="0.2">
      <c r="A11" s="19" t="s">
        <v>58</v>
      </c>
      <c r="B11" s="126">
        <f>cobranças!D10</f>
        <v>35370</v>
      </c>
      <c r="C11" s="114">
        <f>cobranças!AY22/1000000</f>
        <v>101.57630241999999</v>
      </c>
      <c r="D11" s="114">
        <f>cobranças!BF22/1000000</f>
        <v>99.904540770000011</v>
      </c>
      <c r="E11" s="114">
        <f>cobranças!BG22/1000000</f>
        <v>693.32068538999999</v>
      </c>
      <c r="F11" s="121">
        <f>cobranças!BH22/1000000</f>
        <v>670.02307470999995</v>
      </c>
    </row>
    <row r="12" spans="1:9" ht="12.75" customHeight="1" x14ac:dyDescent="0.2">
      <c r="A12" s="18" t="s">
        <v>59</v>
      </c>
      <c r="B12" s="2">
        <f>cobranças!D23</f>
        <v>37987</v>
      </c>
      <c r="C12" s="114">
        <f>cobranças!AY33/1000000</f>
        <v>24.61329001</v>
      </c>
      <c r="D12" s="114">
        <f>cobranças!BF33/1000000</f>
        <v>24.567696180000002</v>
      </c>
      <c r="E12" s="114">
        <f>cobranças!BG33/1000000</f>
        <v>271.82974853000002</v>
      </c>
      <c r="F12" s="121">
        <f>cobranças!BH33/1000000</f>
        <v>236.28424916</v>
      </c>
    </row>
    <row r="13" spans="1:9" x14ac:dyDescent="0.2">
      <c r="A13" s="18" t="s">
        <v>60</v>
      </c>
      <c r="B13" s="2">
        <f>cobranças!D34</f>
        <v>39083</v>
      </c>
      <c r="C13" s="114">
        <f>cobranças!AY43/1000000</f>
        <v>88.419187759999986</v>
      </c>
      <c r="D13" s="114">
        <f>cobranças!BF43/1000000</f>
        <v>76.56214881000021</v>
      </c>
      <c r="E13" s="114">
        <f>cobranças!BG43/1000000</f>
        <v>391.60571611000006</v>
      </c>
      <c r="F13" s="121">
        <f>cobranças!BH43/1000000</f>
        <v>360.25721227000025</v>
      </c>
    </row>
    <row r="14" spans="1:9" x14ac:dyDescent="0.2">
      <c r="A14" s="18" t="s">
        <v>61</v>
      </c>
      <c r="B14" s="2">
        <f>cobranças!D44</f>
        <v>40238</v>
      </c>
      <c r="C14" s="114">
        <f>cobranças!AY55/1000000</f>
        <v>42.105893239999986</v>
      </c>
      <c r="D14" s="114">
        <f>cobranças!BF55/1000000</f>
        <v>38.399693559999996</v>
      </c>
      <c r="E14" s="114">
        <f>cobranças!BG55/1000000</f>
        <v>186.23984537000001</v>
      </c>
      <c r="F14" s="121">
        <f>cobranças!BH55/1000000</f>
        <v>173.86686418999997</v>
      </c>
    </row>
    <row r="15" spans="1:9" x14ac:dyDescent="0.2">
      <c r="A15" s="18" t="s">
        <v>62</v>
      </c>
      <c r="B15" s="2">
        <f>cobranças!D56</f>
        <v>41518</v>
      </c>
      <c r="C15" s="123">
        <f>cobranças!AY57/1000000</f>
        <v>3.8146745399999999</v>
      </c>
      <c r="D15" s="123">
        <f>cobranças!BF57/1000000</f>
        <v>3.7994979300000002</v>
      </c>
      <c r="E15" s="114">
        <f>cobranças!BG57/1000000</f>
        <v>11.054805249999999</v>
      </c>
      <c r="F15" s="121">
        <f>cobranças!BH57/1000000</f>
        <v>10.515204480000001</v>
      </c>
    </row>
    <row r="16" spans="1:9" x14ac:dyDescent="0.2">
      <c r="A16" s="18" t="s">
        <v>102</v>
      </c>
      <c r="B16" s="2">
        <v>42005</v>
      </c>
      <c r="C16" s="114">
        <f>cobranças!AY62/1000000</f>
        <v>2.0602275800000003</v>
      </c>
      <c r="D16" s="114">
        <f>cobranças!BF62/1000000</f>
        <v>0.72474676999999998</v>
      </c>
      <c r="E16" s="114">
        <f>cobranças!BG62/1000000</f>
        <v>6.1842835000000003</v>
      </c>
      <c r="F16" s="121">
        <f>cobranças!BH62/1000000</f>
        <v>1.1333906100000002</v>
      </c>
    </row>
    <row r="17" spans="1:14" x14ac:dyDescent="0.2">
      <c r="A17" s="185" t="s">
        <v>68</v>
      </c>
      <c r="B17" s="194"/>
      <c r="C17" s="116">
        <f>SUM(C11:C16)</f>
        <v>262.58957554999995</v>
      </c>
      <c r="D17" s="116">
        <f>SUM(D11:D16)</f>
        <v>243.95832402000022</v>
      </c>
      <c r="E17" s="116">
        <f>SUM(E11:E16)</f>
        <v>1560.2350841500001</v>
      </c>
      <c r="F17" s="122">
        <f>SUM(F11:F16)</f>
        <v>1452.0799954200002</v>
      </c>
    </row>
    <row r="18" spans="1:14" ht="15.75" customHeight="1" thickBot="1" x14ac:dyDescent="0.3">
      <c r="A18" s="240" t="s">
        <v>134</v>
      </c>
      <c r="B18" s="241"/>
      <c r="C18" s="120">
        <f>C17+C9</f>
        <v>328.59746511999992</v>
      </c>
      <c r="D18" s="120">
        <f>D17+D9</f>
        <v>295.23060431000022</v>
      </c>
      <c r="E18" s="120">
        <f>E17+E9</f>
        <v>2088.33037814</v>
      </c>
      <c r="F18" s="124">
        <f>F17+F9</f>
        <v>1942.3360584230002</v>
      </c>
    </row>
    <row r="20" spans="1:14" ht="13.5" thickBot="1" x14ac:dyDescent="0.25">
      <c r="A20" s="144"/>
      <c r="B20" s="7"/>
      <c r="C20" s="7"/>
      <c r="D20" s="7"/>
      <c r="E20" s="7"/>
      <c r="F20" s="7"/>
    </row>
    <row r="21" spans="1:14" ht="15.75" customHeight="1" x14ac:dyDescent="0.2">
      <c r="I21" s="236" t="s">
        <v>110</v>
      </c>
      <c r="J21" s="237"/>
      <c r="K21" s="237"/>
      <c r="L21" s="238"/>
    </row>
    <row r="22" spans="1:14" ht="15" customHeight="1" x14ac:dyDescent="0.2">
      <c r="I22" s="110" t="s">
        <v>69</v>
      </c>
      <c r="J22" s="109" t="s">
        <v>2</v>
      </c>
      <c r="K22" s="109">
        <v>2016</v>
      </c>
      <c r="L22" s="108" t="s">
        <v>68</v>
      </c>
    </row>
    <row r="23" spans="1:14" ht="13.5" thickBot="1" x14ac:dyDescent="0.25">
      <c r="I23" s="21" t="s">
        <v>46</v>
      </c>
      <c r="J23" s="38">
        <f>cobranças!D73</f>
        <v>2001</v>
      </c>
      <c r="K23" s="127">
        <f>cobranças!AZ73/1000000</f>
        <v>208.79758081999998</v>
      </c>
      <c r="L23" s="128">
        <f>cobranças!BH73/1000000</f>
        <v>2221.5534902899999</v>
      </c>
    </row>
    <row r="24" spans="1:14" ht="13.5" thickBot="1" x14ac:dyDescent="0.25"/>
    <row r="25" spans="1:14" x14ac:dyDescent="0.2">
      <c r="I25" s="236" t="s">
        <v>111</v>
      </c>
      <c r="J25" s="237"/>
      <c r="K25" s="237"/>
      <c r="L25" s="238"/>
    </row>
    <row r="26" spans="1:14" x14ac:dyDescent="0.2">
      <c r="I26" s="110" t="s">
        <v>69</v>
      </c>
      <c r="J26" s="109" t="s">
        <v>2</v>
      </c>
      <c r="K26" s="109">
        <v>2016</v>
      </c>
      <c r="L26" s="108" t="s">
        <v>68</v>
      </c>
    </row>
    <row r="27" spans="1:14" ht="13.5" thickBot="1" x14ac:dyDescent="0.25">
      <c r="I27" s="21" t="s">
        <v>104</v>
      </c>
      <c r="J27" s="38">
        <v>2007</v>
      </c>
      <c r="K27" s="127">
        <f>cobranças!AY80/1000000</f>
        <v>0</v>
      </c>
      <c r="L27" s="128">
        <f>cobranças!BG80/1000000</f>
        <v>1.48751039</v>
      </c>
    </row>
    <row r="28" spans="1:14" ht="13.5" thickBot="1" x14ac:dyDescent="0.25"/>
    <row r="29" spans="1:14" ht="25.5" customHeight="1" x14ac:dyDescent="0.2">
      <c r="I29" s="236" t="s">
        <v>138</v>
      </c>
      <c r="J29" s="237"/>
      <c r="K29" s="237"/>
      <c r="L29" s="238"/>
    </row>
    <row r="30" spans="1:14" x14ac:dyDescent="0.2">
      <c r="I30" s="151"/>
      <c r="J30" s="149" t="s">
        <v>2</v>
      </c>
      <c r="K30" s="149">
        <v>2016</v>
      </c>
      <c r="L30" s="150" t="s">
        <v>68</v>
      </c>
    </row>
    <row r="31" spans="1:14" ht="26.25" thickBot="1" x14ac:dyDescent="0.25">
      <c r="I31" s="146" t="s">
        <v>137</v>
      </c>
      <c r="J31" s="155">
        <v>39083</v>
      </c>
      <c r="K31" s="167">
        <f>cobranças!AS88/1000000</f>
        <v>2.5945008855</v>
      </c>
      <c r="L31" s="168">
        <f>cobranças!BG88/1000000</f>
        <v>22.391245625499998</v>
      </c>
    </row>
    <row r="32" spans="1:14" x14ac:dyDescent="0.2">
      <c r="I32" s="5"/>
      <c r="J32" s="5"/>
      <c r="K32" s="5"/>
      <c r="L32" s="5"/>
      <c r="M32" s="5"/>
      <c r="N32" s="5"/>
    </row>
    <row r="33" spans="1:14" s="144" customFormat="1" x14ac:dyDescent="0.2">
      <c r="A33" s="143"/>
      <c r="B33" s="143"/>
      <c r="C33" s="143"/>
      <c r="D33" s="143"/>
      <c r="E33" s="143"/>
      <c r="F33" s="143"/>
      <c r="M33" s="143"/>
      <c r="N33" s="143"/>
    </row>
    <row r="34" spans="1:14" s="144" customFormat="1" x14ac:dyDescent="0.2">
      <c r="A34" s="143"/>
      <c r="B34" s="143"/>
      <c r="C34" s="143"/>
      <c r="D34" s="143"/>
      <c r="E34" s="143"/>
      <c r="F34" s="143"/>
      <c r="M34" s="143"/>
      <c r="N34" s="143"/>
    </row>
    <row r="35" spans="1:14" ht="15" customHeight="1" x14ac:dyDescent="0.2">
      <c r="N35" s="143"/>
    </row>
    <row r="36" spans="1:14" x14ac:dyDescent="0.2">
      <c r="H36" s="143"/>
      <c r="I36" s="143"/>
      <c r="J36" s="143"/>
      <c r="K36" s="143"/>
      <c r="L36" s="143"/>
      <c r="M36" s="143"/>
      <c r="N36" s="5"/>
    </row>
  </sheetData>
  <mergeCells count="13">
    <mergeCell ref="I29:L29"/>
    <mergeCell ref="A1:F1"/>
    <mergeCell ref="A4:F4"/>
    <mergeCell ref="A10:F10"/>
    <mergeCell ref="B2:B3"/>
    <mergeCell ref="A9:B9"/>
    <mergeCell ref="I25:L25"/>
    <mergeCell ref="I21:L21"/>
    <mergeCell ref="A17:B17"/>
    <mergeCell ref="E2:F2"/>
    <mergeCell ref="C2:D2"/>
    <mergeCell ref="A2:A3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sqref="A1:H1"/>
    </sheetView>
  </sheetViews>
  <sheetFormatPr defaultRowHeight="15" x14ac:dyDescent="0.25"/>
  <cols>
    <col min="1" max="1" width="18.140625" style="5" customWidth="1"/>
    <col min="2" max="2" width="39" style="5" bestFit="1" customWidth="1"/>
    <col min="3" max="3" width="8.5703125" style="5" bestFit="1" customWidth="1"/>
    <col min="4" max="4" width="6.7109375" style="5" bestFit="1" customWidth="1"/>
    <col min="5" max="8" width="12.28515625" style="5" customWidth="1"/>
    <col min="10" max="10" width="15.140625" customWidth="1"/>
    <col min="11" max="11" width="14" bestFit="1" customWidth="1"/>
    <col min="12" max="13" width="15.28515625" customWidth="1"/>
  </cols>
  <sheetData>
    <row r="1" spans="1:13" s="46" customFormat="1" ht="12.75" x14ac:dyDescent="0.2">
      <c r="A1" s="236" t="s">
        <v>112</v>
      </c>
      <c r="B1" s="237"/>
      <c r="C1" s="237"/>
      <c r="D1" s="237"/>
      <c r="E1" s="237"/>
      <c r="F1" s="237"/>
      <c r="G1" s="237"/>
      <c r="H1" s="238"/>
    </row>
    <row r="2" spans="1:13" s="7" customFormat="1" ht="12.75" x14ac:dyDescent="0.2">
      <c r="A2" s="181" t="s">
        <v>0</v>
      </c>
      <c r="B2" s="182"/>
      <c r="C2" s="182" t="s">
        <v>1</v>
      </c>
      <c r="D2" s="182" t="s">
        <v>2</v>
      </c>
      <c r="E2" s="183">
        <v>2016</v>
      </c>
      <c r="F2" s="183"/>
      <c r="G2" s="183" t="s">
        <v>3</v>
      </c>
      <c r="H2" s="239"/>
    </row>
    <row r="3" spans="1:13" s="7" customFormat="1" ht="12.75" x14ac:dyDescent="0.2">
      <c r="A3" s="181"/>
      <c r="B3" s="182"/>
      <c r="C3" s="182"/>
      <c r="D3" s="182"/>
      <c r="E3" s="109" t="s">
        <v>82</v>
      </c>
      <c r="F3" s="109" t="s">
        <v>6</v>
      </c>
      <c r="G3" s="109" t="s">
        <v>5</v>
      </c>
      <c r="H3" s="108" t="s">
        <v>6</v>
      </c>
    </row>
    <row r="4" spans="1:13" s="7" customFormat="1" ht="12.75" x14ac:dyDescent="0.2">
      <c r="A4" s="185" t="s">
        <v>39</v>
      </c>
      <c r="B4" s="17" t="s">
        <v>74</v>
      </c>
      <c r="C4" s="1" t="s">
        <v>7</v>
      </c>
      <c r="D4" s="2">
        <v>37681</v>
      </c>
      <c r="E4" s="114">
        <f>cobranças!AY5/1000000</f>
        <v>11.001445489999998</v>
      </c>
      <c r="F4" s="114">
        <f>cobranças!BF5/1000000</f>
        <v>10.740369690000003</v>
      </c>
      <c r="G4" s="114">
        <f>cobranças!BG5/1000000</f>
        <v>144.32898938999998</v>
      </c>
      <c r="H4" s="121">
        <f>cobranças!BH5/1000000</f>
        <v>141.13265734999999</v>
      </c>
      <c r="J4" s="177"/>
      <c r="K4" s="64"/>
      <c r="L4" s="64"/>
      <c r="M4" s="64"/>
    </row>
    <row r="5" spans="1:13" s="7" customFormat="1" ht="15" customHeight="1" x14ac:dyDescent="0.2">
      <c r="A5" s="185"/>
      <c r="B5" s="17" t="s">
        <v>72</v>
      </c>
      <c r="C5" s="1" t="s">
        <v>7</v>
      </c>
      <c r="D5" s="2">
        <v>38718</v>
      </c>
      <c r="E5" s="114">
        <f>cobranças!AY6/1000000</f>
        <v>20.966593940000006</v>
      </c>
      <c r="F5" s="114">
        <f>cobranças!BF6/1000000</f>
        <v>10.390028970000001</v>
      </c>
      <c r="G5" s="114">
        <f>cobranças!BG6/1000000</f>
        <v>185.90077545</v>
      </c>
      <c r="H5" s="121">
        <f>cobranças!BH6/1000000</f>
        <v>171.58841294300001</v>
      </c>
      <c r="J5" s="177"/>
      <c r="K5" s="64"/>
      <c r="L5" s="64"/>
      <c r="M5" s="64"/>
    </row>
    <row r="6" spans="1:13" s="7" customFormat="1" ht="12.75" x14ac:dyDescent="0.2">
      <c r="A6" s="185"/>
      <c r="B6" s="17" t="s">
        <v>73</v>
      </c>
      <c r="C6" s="1" t="s">
        <v>7</v>
      </c>
      <c r="D6" s="2">
        <v>40360</v>
      </c>
      <c r="E6" s="114">
        <f>cobranças!AY7/1000000</f>
        <v>22.998801620000005</v>
      </c>
      <c r="F6" s="114">
        <f>cobranças!BF7/1000000</f>
        <v>20.953008989999997</v>
      </c>
      <c r="G6" s="114">
        <f>cobranças!BG7/1000000</f>
        <v>145.68234907999999</v>
      </c>
      <c r="H6" s="121">
        <f>cobranças!BH7/1000000</f>
        <v>137.97297936000001</v>
      </c>
      <c r="J6" s="177"/>
      <c r="K6" s="64"/>
      <c r="L6" s="64"/>
      <c r="M6" s="64"/>
    </row>
    <row r="7" spans="1:13" s="78" customFormat="1" ht="12.75" x14ac:dyDescent="0.2">
      <c r="A7" s="185"/>
      <c r="B7" s="17" t="s">
        <v>105</v>
      </c>
      <c r="C7" s="1" t="s">
        <v>7</v>
      </c>
      <c r="D7" s="2">
        <v>40848</v>
      </c>
      <c r="E7" s="169">
        <f>cobranças!AY8/1000000</f>
        <v>11.041048519999997</v>
      </c>
      <c r="F7" s="169">
        <f>cobranças!BF8/1000000</f>
        <v>9.1888726400000014</v>
      </c>
      <c r="G7" s="114">
        <f>cobranças!BG8/1000000</f>
        <v>52.183180069999992</v>
      </c>
      <c r="H7" s="121">
        <f>cobranças!BH8/1000000</f>
        <v>39.562013350000001</v>
      </c>
      <c r="J7" s="177"/>
      <c r="K7" s="64"/>
      <c r="L7" s="64"/>
      <c r="M7" s="64"/>
    </row>
    <row r="8" spans="1:13" s="78" customFormat="1" ht="12.75" x14ac:dyDescent="0.2">
      <c r="A8" s="185"/>
      <c r="B8" s="194" t="s">
        <v>63</v>
      </c>
      <c r="C8" s="194"/>
      <c r="D8" s="194"/>
      <c r="E8" s="116">
        <f>cobranças!AY9/1000000</f>
        <v>66.007889570000003</v>
      </c>
      <c r="F8" s="116">
        <f>cobranças!BF9/1000000</f>
        <v>51.272280290000005</v>
      </c>
      <c r="G8" s="116">
        <f>cobranças!BG9/1000000</f>
        <v>528.09529398999996</v>
      </c>
      <c r="H8" s="122">
        <f>cobranças!BH9/1000000</f>
        <v>490.25606300300001</v>
      </c>
      <c r="J8" s="177"/>
      <c r="K8" s="177"/>
      <c r="L8" s="139"/>
      <c r="M8" s="139"/>
    </row>
    <row r="9" spans="1:13" s="78" customFormat="1" ht="12.75" x14ac:dyDescent="0.2">
      <c r="A9" s="191" t="s">
        <v>106</v>
      </c>
      <c r="B9" s="4" t="s">
        <v>103</v>
      </c>
      <c r="C9" s="1" t="s">
        <v>28</v>
      </c>
      <c r="D9" s="8">
        <v>35370</v>
      </c>
      <c r="E9" s="170"/>
      <c r="F9" s="170"/>
      <c r="G9" s="115">
        <f>cobranças!BG10/1000000</f>
        <v>148.18611035000001</v>
      </c>
      <c r="H9" s="129">
        <f>cobranças!BH10/1000000</f>
        <v>136.98141539</v>
      </c>
      <c r="J9" s="64"/>
      <c r="K9" s="139"/>
      <c r="L9" s="139"/>
      <c r="M9" s="139"/>
    </row>
    <row r="10" spans="1:13" s="78" customFormat="1" ht="12.75" x14ac:dyDescent="0.2">
      <c r="A10" s="191"/>
      <c r="B10" s="4" t="s">
        <v>83</v>
      </c>
      <c r="C10" s="72" t="s">
        <v>28</v>
      </c>
      <c r="D10" s="73">
        <v>35370</v>
      </c>
      <c r="E10" s="171">
        <f>cobranças!AY11/1000000</f>
        <v>0.18833627999999999</v>
      </c>
      <c r="F10" s="171">
        <f>cobranças!BF11/1000000</f>
        <v>0.18767834</v>
      </c>
      <c r="G10" s="115">
        <f>cobranças!BG11/1000000</f>
        <v>2.9817383199999998</v>
      </c>
      <c r="H10" s="129">
        <f>cobranças!BH11/1000000</f>
        <v>1.4333216700000002</v>
      </c>
      <c r="J10" s="64"/>
      <c r="K10" s="139"/>
      <c r="L10" s="139"/>
      <c r="M10" s="139"/>
    </row>
    <row r="11" spans="1:13" s="78" customFormat="1" ht="12.75" x14ac:dyDescent="0.2">
      <c r="A11" s="191"/>
      <c r="B11" s="4" t="s">
        <v>84</v>
      </c>
      <c r="C11" s="72" t="s">
        <v>28</v>
      </c>
      <c r="D11" s="73">
        <f t="shared" ref="D11:D20" si="0">D10</f>
        <v>35370</v>
      </c>
      <c r="E11" s="171">
        <f>cobranças!AY12/1000000</f>
        <v>2.2442013899999997</v>
      </c>
      <c r="F11" s="171">
        <f>cobranças!BF12/1000000</f>
        <v>2.0688822500000001</v>
      </c>
      <c r="G11" s="115">
        <f>cobranças!BG12/1000000</f>
        <v>13.711539979999996</v>
      </c>
      <c r="H11" s="129">
        <f>cobranças!BH12/1000000</f>
        <v>13.099797890000001</v>
      </c>
      <c r="J11" s="64"/>
      <c r="K11" s="139"/>
      <c r="L11" s="139"/>
      <c r="M11" s="139"/>
    </row>
    <row r="12" spans="1:13" s="78" customFormat="1" ht="12.75" x14ac:dyDescent="0.2">
      <c r="A12" s="191"/>
      <c r="B12" s="4" t="s">
        <v>85</v>
      </c>
      <c r="C12" s="72" t="s">
        <v>28</v>
      </c>
      <c r="D12" s="73">
        <f t="shared" si="0"/>
        <v>35370</v>
      </c>
      <c r="E12" s="171">
        <f>cobranças!AY13/1000000</f>
        <v>0.54902547999999995</v>
      </c>
      <c r="F12" s="171">
        <f>cobranças!BF13/1000000</f>
        <v>0.54774104999999995</v>
      </c>
      <c r="G12" s="115">
        <f>cobranças!BG13/1000000</f>
        <v>4.47342029</v>
      </c>
      <c r="H12" s="129">
        <f>cobranças!BH13/1000000</f>
        <v>4.4413660899999998</v>
      </c>
      <c r="J12" s="64"/>
      <c r="K12" s="139"/>
      <c r="L12" s="139"/>
      <c r="M12" s="139"/>
    </row>
    <row r="13" spans="1:13" s="78" customFormat="1" ht="12.75" x14ac:dyDescent="0.2">
      <c r="A13" s="191"/>
      <c r="B13" s="4" t="s">
        <v>86</v>
      </c>
      <c r="C13" s="72" t="s">
        <v>28</v>
      </c>
      <c r="D13" s="73">
        <f t="shared" si="0"/>
        <v>35370</v>
      </c>
      <c r="E13" s="171">
        <f>cobranças!AY14/1000000</f>
        <v>0.95168892999999999</v>
      </c>
      <c r="F13" s="171">
        <f>cobranças!BF14/1000000</f>
        <v>0.58569578999999983</v>
      </c>
      <c r="G13" s="115">
        <f>cobranças!BG14/1000000</f>
        <v>4.2967868400000002</v>
      </c>
      <c r="H13" s="129">
        <f>cobranças!BH14/1000000</f>
        <v>3.2473705800000001</v>
      </c>
      <c r="J13" s="64"/>
      <c r="K13" s="139"/>
      <c r="L13" s="139"/>
      <c r="M13" s="139"/>
    </row>
    <row r="14" spans="1:13" s="78" customFormat="1" ht="12.75" x14ac:dyDescent="0.2">
      <c r="A14" s="191"/>
      <c r="B14" s="4" t="s">
        <v>87</v>
      </c>
      <c r="C14" s="72" t="s">
        <v>28</v>
      </c>
      <c r="D14" s="73">
        <f t="shared" si="0"/>
        <v>35370</v>
      </c>
      <c r="E14" s="171">
        <f>cobranças!AY15/1000000</f>
        <v>89.090410319999989</v>
      </c>
      <c r="F14" s="171">
        <f>cobranças!BF15/1000000</f>
        <v>88.764721229999992</v>
      </c>
      <c r="G14" s="115">
        <f>cobranças!BG15/1000000</f>
        <v>470.31278930000002</v>
      </c>
      <c r="H14" s="129">
        <f>cobranças!BH15/1000000</f>
        <v>464.67861308999994</v>
      </c>
      <c r="J14" s="64"/>
      <c r="K14" s="139"/>
      <c r="L14" s="139"/>
      <c r="M14" s="139"/>
    </row>
    <row r="15" spans="1:13" s="78" customFormat="1" ht="12.75" x14ac:dyDescent="0.2">
      <c r="A15" s="191"/>
      <c r="B15" s="4" t="s">
        <v>88</v>
      </c>
      <c r="C15" s="72" t="s">
        <v>28</v>
      </c>
      <c r="D15" s="73">
        <f t="shared" si="0"/>
        <v>35370</v>
      </c>
      <c r="E15" s="171">
        <f>cobranças!AY16/1000000</f>
        <v>0.40506289000000001</v>
      </c>
      <c r="F15" s="171">
        <f>cobranças!BF16/1000000</f>
        <v>0.34984678999999996</v>
      </c>
      <c r="G15" s="115">
        <f>cobranças!BG16/1000000</f>
        <v>2.6696062900000004</v>
      </c>
      <c r="H15" s="129">
        <f>cobranças!BH16/1000000</f>
        <v>2.9689560299999997</v>
      </c>
      <c r="J15" s="64"/>
      <c r="K15" s="139"/>
      <c r="L15" s="139"/>
      <c r="M15" s="139"/>
    </row>
    <row r="16" spans="1:13" s="78" customFormat="1" ht="12.75" x14ac:dyDescent="0.2">
      <c r="A16" s="191"/>
      <c r="B16" s="4" t="s">
        <v>89</v>
      </c>
      <c r="C16" s="72" t="s">
        <v>28</v>
      </c>
      <c r="D16" s="73">
        <f t="shared" si="0"/>
        <v>35370</v>
      </c>
      <c r="E16" s="171">
        <f>cobranças!AY17/1000000</f>
        <v>1.04612478</v>
      </c>
      <c r="F16" s="171">
        <f>cobranças!BF17/1000000</f>
        <v>1.0288362899999999</v>
      </c>
      <c r="G16" s="115">
        <f>cobranças!BG17/1000000</f>
        <v>5.7788231000000003</v>
      </c>
      <c r="H16" s="129">
        <f>cobranças!BH17/1000000</f>
        <v>5.7243534500000006</v>
      </c>
      <c r="J16" s="64"/>
      <c r="K16" s="139"/>
      <c r="L16" s="139"/>
      <c r="M16" s="139"/>
    </row>
    <row r="17" spans="1:13" s="78" customFormat="1" ht="12.75" x14ac:dyDescent="0.2">
      <c r="A17" s="191"/>
      <c r="B17" s="4" t="s">
        <v>90</v>
      </c>
      <c r="C17" s="72" t="s">
        <v>28</v>
      </c>
      <c r="D17" s="73">
        <f t="shared" si="0"/>
        <v>35370</v>
      </c>
      <c r="E17" s="171">
        <f>cobranças!AY18/1000000</f>
        <v>0.71017873000000009</v>
      </c>
      <c r="F17" s="171">
        <f>cobranças!BF18/1000000</f>
        <v>0.65202047000000007</v>
      </c>
      <c r="G17" s="115">
        <f>cobranças!BG18/1000000</f>
        <v>4.9562452300000004</v>
      </c>
      <c r="H17" s="129">
        <f>cobranças!BH18/1000000</f>
        <v>5.3245266399999993</v>
      </c>
      <c r="J17" s="64"/>
      <c r="K17" s="139"/>
      <c r="L17" s="139"/>
      <c r="M17" s="139"/>
    </row>
    <row r="18" spans="1:13" s="78" customFormat="1" ht="12.75" x14ac:dyDescent="0.2">
      <c r="A18" s="191"/>
      <c r="B18" s="4" t="s">
        <v>91</v>
      </c>
      <c r="C18" s="72" t="s">
        <v>28</v>
      </c>
      <c r="D18" s="73">
        <f t="shared" si="0"/>
        <v>35370</v>
      </c>
      <c r="E18" s="171">
        <f>cobranças!AY19/1000000</f>
        <v>2.1424257499999988</v>
      </c>
      <c r="F18" s="171">
        <f>cobranças!BF19/1000000</f>
        <v>2.0180129099999999</v>
      </c>
      <c r="G18" s="115">
        <f>cobranças!BG19/1000000</f>
        <v>13.143593719999997</v>
      </c>
      <c r="H18" s="129">
        <f>cobranças!BH19/1000000</f>
        <v>12.77925458</v>
      </c>
      <c r="J18" s="64"/>
      <c r="K18" s="139"/>
      <c r="L18" s="139"/>
      <c r="M18" s="139"/>
    </row>
    <row r="19" spans="1:13" s="78" customFormat="1" ht="12.75" x14ac:dyDescent="0.2">
      <c r="A19" s="191"/>
      <c r="B19" s="4" t="s">
        <v>92</v>
      </c>
      <c r="C19" s="72" t="s">
        <v>28</v>
      </c>
      <c r="D19" s="73">
        <f t="shared" si="0"/>
        <v>35370</v>
      </c>
      <c r="E19" s="171">
        <f>cobranças!AY20/1000000</f>
        <v>1.1433433199999998</v>
      </c>
      <c r="F19" s="171">
        <f>cobranças!BF20/1000000</f>
        <v>1.11860939</v>
      </c>
      <c r="G19" s="115">
        <f>cobranças!BG20/1000000</f>
        <v>5.7291246400000002</v>
      </c>
      <c r="H19" s="129">
        <f>cobranças!BH20/1000000</f>
        <v>5.0149777700000007</v>
      </c>
      <c r="J19" s="64"/>
      <c r="K19" s="139"/>
      <c r="L19" s="139"/>
      <c r="M19" s="139"/>
    </row>
    <row r="20" spans="1:13" s="78" customFormat="1" ht="12.75" x14ac:dyDescent="0.2">
      <c r="A20" s="191"/>
      <c r="B20" s="4" t="s">
        <v>93</v>
      </c>
      <c r="C20" s="72" t="s">
        <v>28</v>
      </c>
      <c r="D20" s="73">
        <f t="shared" si="0"/>
        <v>35370</v>
      </c>
      <c r="E20" s="171">
        <f>cobranças!AY21/1000000</f>
        <v>3.1055045499999987</v>
      </c>
      <c r="F20" s="171">
        <f>cobranças!BF21/1000000</f>
        <v>2.5824962600000001</v>
      </c>
      <c r="G20" s="115">
        <f>cobranças!BG21/1000000</f>
        <v>17.080907329999999</v>
      </c>
      <c r="H20" s="129">
        <f>cobranças!BH21/1000000</f>
        <v>14.32912153</v>
      </c>
      <c r="J20" s="64"/>
      <c r="K20" s="139"/>
      <c r="L20" s="139"/>
      <c r="M20" s="139"/>
    </row>
    <row r="21" spans="1:13" s="78" customFormat="1" ht="12.75" x14ac:dyDescent="0.2">
      <c r="A21" s="191"/>
      <c r="B21" s="208" t="s">
        <v>40</v>
      </c>
      <c r="C21" s="208"/>
      <c r="D21" s="208"/>
      <c r="E21" s="117">
        <f>cobranças!AY22/1000000</f>
        <v>101.57630241999999</v>
      </c>
      <c r="F21" s="117">
        <f>cobranças!BF22/1000000</f>
        <v>99.904540770000011</v>
      </c>
      <c r="G21" s="117">
        <f>cobranças!BG22/1000000</f>
        <v>693.32068538999999</v>
      </c>
      <c r="H21" s="130">
        <f>cobranças!BH22/1000000</f>
        <v>670.02307470999995</v>
      </c>
      <c r="J21" s="139"/>
      <c r="K21" s="139"/>
      <c r="L21" s="139"/>
      <c r="M21" s="139"/>
    </row>
    <row r="22" spans="1:13" s="78" customFormat="1" ht="12.75" x14ac:dyDescent="0.2">
      <c r="A22" s="195" t="s">
        <v>109</v>
      </c>
      <c r="B22" s="17" t="s">
        <v>48</v>
      </c>
      <c r="C22" s="1" t="s">
        <v>10</v>
      </c>
      <c r="D22" s="2">
        <v>37987</v>
      </c>
      <c r="E22" s="114">
        <f>cobranças!AY23/1000000</f>
        <v>0.87137654000000009</v>
      </c>
      <c r="F22" s="114">
        <f>cobranças!BF23/1000000</f>
        <v>0.86578237000000202</v>
      </c>
      <c r="G22" s="114">
        <f>cobranças!BG23/1000000</f>
        <v>9.5482149699999983</v>
      </c>
      <c r="H22" s="121">
        <f>cobranças!BH23/1000000</f>
        <v>8.8839907200000017</v>
      </c>
      <c r="J22" s="64"/>
      <c r="K22" s="139"/>
      <c r="L22" s="139"/>
      <c r="M22" s="139"/>
    </row>
    <row r="23" spans="1:13" s="78" customFormat="1" ht="12.75" x14ac:dyDescent="0.2">
      <c r="A23" s="195"/>
      <c r="B23" s="17" t="s">
        <v>49</v>
      </c>
      <c r="C23" s="1" t="s">
        <v>10</v>
      </c>
      <c r="D23" s="2">
        <v>37987</v>
      </c>
      <c r="E23" s="114">
        <f>cobranças!AY24/1000000</f>
        <v>0.68209549999999985</v>
      </c>
      <c r="F23" s="114">
        <f>cobranças!BF24/1000000</f>
        <v>0.65882516999999996</v>
      </c>
      <c r="G23" s="114">
        <f>cobranças!BG24/1000000</f>
        <v>6.2798544199999995</v>
      </c>
      <c r="H23" s="121">
        <f>cobranças!BH24/1000000</f>
        <v>6.9322202099999997</v>
      </c>
      <c r="J23" s="64"/>
      <c r="K23" s="139"/>
      <c r="L23" s="139"/>
      <c r="M23" s="139"/>
    </row>
    <row r="24" spans="1:13" s="78" customFormat="1" ht="12.75" x14ac:dyDescent="0.2">
      <c r="A24" s="195"/>
      <c r="B24" s="17" t="s">
        <v>107</v>
      </c>
      <c r="C24" s="1" t="s">
        <v>10</v>
      </c>
      <c r="D24" s="2">
        <v>37987</v>
      </c>
      <c r="E24" s="114">
        <f>cobranças!AY25/1000000</f>
        <v>0.40520335000000002</v>
      </c>
      <c r="F24" s="114">
        <f>cobranças!BF25/1000000</f>
        <v>0.42216322000000095</v>
      </c>
      <c r="G24" s="114">
        <f>cobranças!BG25/1000000</f>
        <v>5.4549388499999996</v>
      </c>
      <c r="H24" s="121">
        <f>cobranças!BH25/1000000</f>
        <v>6.2310595700000002</v>
      </c>
      <c r="J24" s="64"/>
      <c r="K24" s="139"/>
      <c r="L24" s="139"/>
      <c r="M24" s="139"/>
    </row>
    <row r="25" spans="1:13" s="78" customFormat="1" ht="12.75" x14ac:dyDescent="0.2">
      <c r="A25" s="195"/>
      <c r="B25" s="145" t="s">
        <v>50</v>
      </c>
      <c r="C25" s="1" t="s">
        <v>10</v>
      </c>
      <c r="D25" s="2">
        <v>37987</v>
      </c>
      <c r="E25" s="114">
        <f>cobranças!AY26/1000000</f>
        <v>0.32620486000000004</v>
      </c>
      <c r="F25" s="114">
        <f>cobranças!BF26/1000000</f>
        <v>0.30504437000000001</v>
      </c>
      <c r="G25" s="114">
        <f>cobranças!BG26/1000000</f>
        <v>1.9638510300000001</v>
      </c>
      <c r="H25" s="121">
        <f>cobranças!BH26/1000000</f>
        <v>2.3713054500000004</v>
      </c>
      <c r="J25" s="64"/>
      <c r="K25" s="139"/>
      <c r="L25" s="139"/>
      <c r="M25" s="139"/>
    </row>
    <row r="26" spans="1:13" s="7" customFormat="1" ht="12.75" x14ac:dyDescent="0.2">
      <c r="A26" s="195"/>
      <c r="B26" s="145" t="s">
        <v>51</v>
      </c>
      <c r="C26" s="1" t="s">
        <v>10</v>
      </c>
      <c r="D26" s="2">
        <v>38047</v>
      </c>
      <c r="E26" s="114">
        <f>cobranças!AY27/1000000</f>
        <v>3.5276523499999999</v>
      </c>
      <c r="F26" s="114">
        <f>cobranças!BF27/1000000</f>
        <v>3.5587009399999978</v>
      </c>
      <c r="G26" s="114">
        <f>cobranças!BG27/1000000</f>
        <v>32.523408550000006</v>
      </c>
      <c r="H26" s="121">
        <f>cobranças!BH27/1000000</f>
        <v>30.62239452</v>
      </c>
      <c r="J26" s="64"/>
      <c r="K26" s="139"/>
      <c r="L26" s="139"/>
      <c r="M26" s="139"/>
    </row>
    <row r="27" spans="1:13" s="7" customFormat="1" ht="12.75" x14ac:dyDescent="0.2">
      <c r="A27" s="195"/>
      <c r="B27" s="145" t="s">
        <v>52</v>
      </c>
      <c r="C27" s="1" t="s">
        <v>10</v>
      </c>
      <c r="D27" s="2">
        <v>38047</v>
      </c>
      <c r="E27" s="114">
        <f>cobranças!AY28/1000000</f>
        <v>0.30448687000000002</v>
      </c>
      <c r="F27" s="114">
        <f>cobranças!BF28/1000000</f>
        <v>0.30309120000000006</v>
      </c>
      <c r="G27" s="114">
        <f>cobranças!BG28/1000000</f>
        <v>2.2030581799999998</v>
      </c>
      <c r="H27" s="121">
        <f>cobranças!BH28/1000000</f>
        <v>2.6966678200000005</v>
      </c>
      <c r="J27" s="64"/>
      <c r="K27" s="139"/>
      <c r="L27" s="139"/>
      <c r="M27" s="139"/>
    </row>
    <row r="28" spans="1:13" s="7" customFormat="1" ht="12.75" x14ac:dyDescent="0.2">
      <c r="A28" s="195"/>
      <c r="B28" s="145" t="s">
        <v>27</v>
      </c>
      <c r="C28" s="1" t="s">
        <v>10</v>
      </c>
      <c r="D28" s="2">
        <v>38047</v>
      </c>
      <c r="E28" s="114">
        <f>cobranças!AY29/1000000</f>
        <v>16.103249120000001</v>
      </c>
      <c r="F28" s="114">
        <f>cobranças!BF29/1000000</f>
        <v>16.132776470000003</v>
      </c>
      <c r="G28" s="114">
        <f>cobranças!BG29/1000000</f>
        <v>192.08587849</v>
      </c>
      <c r="H28" s="121">
        <f>cobranças!BH29/1000000</f>
        <v>154.38209985</v>
      </c>
      <c r="J28" s="64"/>
      <c r="K28" s="139"/>
      <c r="L28" s="139"/>
      <c r="M28" s="139"/>
    </row>
    <row r="29" spans="1:13" s="7" customFormat="1" ht="12.75" x14ac:dyDescent="0.2">
      <c r="A29" s="195"/>
      <c r="B29" s="145" t="s">
        <v>53</v>
      </c>
      <c r="C29" s="1" t="s">
        <v>10</v>
      </c>
      <c r="D29" s="2">
        <v>38047</v>
      </c>
      <c r="E29" s="114">
        <f>cobranças!AY30/1000000</f>
        <v>5.4664600000000001E-2</v>
      </c>
      <c r="F29" s="114">
        <f>cobranças!BF30/1000000</f>
        <v>5.485744E-2</v>
      </c>
      <c r="G29" s="114">
        <f>cobranças!BG30/1000000</f>
        <v>0.52190493999999998</v>
      </c>
      <c r="H29" s="121">
        <f>cobranças!BH30/1000000</f>
        <v>0.45531867999999998</v>
      </c>
      <c r="J29" s="64"/>
      <c r="K29" s="139"/>
      <c r="L29" s="139"/>
      <c r="M29" s="139"/>
    </row>
    <row r="30" spans="1:13" s="7" customFormat="1" ht="12.75" x14ac:dyDescent="0.2">
      <c r="A30" s="195"/>
      <c r="B30" s="17" t="s">
        <v>54</v>
      </c>
      <c r="C30" s="1" t="s">
        <v>10</v>
      </c>
      <c r="D30" s="2">
        <v>38047</v>
      </c>
      <c r="E30" s="114">
        <f>cobranças!AY31/1000000</f>
        <v>1.2941572899999998</v>
      </c>
      <c r="F30" s="114">
        <f>cobranças!BF31/1000000</f>
        <v>1.2269233599999998</v>
      </c>
      <c r="G30" s="114">
        <f>cobranças!BG31/1000000</f>
        <v>11.56408343</v>
      </c>
      <c r="H30" s="121">
        <f>cobranças!BH31/1000000</f>
        <v>12.468014800000001</v>
      </c>
      <c r="J30" s="64"/>
      <c r="K30" s="139"/>
      <c r="L30" s="139"/>
      <c r="M30" s="139"/>
    </row>
    <row r="31" spans="1:13" s="7" customFormat="1" ht="12.75" x14ac:dyDescent="0.2">
      <c r="A31" s="195"/>
      <c r="B31" s="17" t="s">
        <v>55</v>
      </c>
      <c r="C31" s="1" t="s">
        <v>10</v>
      </c>
      <c r="D31" s="2">
        <v>38047</v>
      </c>
      <c r="E31" s="114">
        <f>cobranças!AY32/1000000</f>
        <v>1.0441995300000002</v>
      </c>
      <c r="F31" s="114">
        <f>cobranças!BF32/1000000</f>
        <v>1.0395316400000001</v>
      </c>
      <c r="G31" s="114">
        <f>cobranças!BG32/1000000</f>
        <v>9.6845556699999982</v>
      </c>
      <c r="H31" s="121">
        <f>cobranças!BH32/1000000</f>
        <v>11.241177540000001</v>
      </c>
      <c r="J31" s="64"/>
      <c r="K31" s="139"/>
      <c r="L31" s="139"/>
      <c r="M31" s="139"/>
    </row>
    <row r="32" spans="1:13" s="7" customFormat="1" ht="12.75" x14ac:dyDescent="0.2">
      <c r="A32" s="195"/>
      <c r="B32" s="194" t="s">
        <v>41</v>
      </c>
      <c r="C32" s="194"/>
      <c r="D32" s="194"/>
      <c r="E32" s="116">
        <f>cobranças!AY33/1000000</f>
        <v>24.61329001</v>
      </c>
      <c r="F32" s="116">
        <f>cobranças!BF33/1000000</f>
        <v>24.567696180000002</v>
      </c>
      <c r="G32" s="116">
        <f>cobranças!BG33/1000000</f>
        <v>271.82974853000002</v>
      </c>
      <c r="H32" s="122">
        <f>cobranças!BH33/1000000</f>
        <v>236.28424916</v>
      </c>
      <c r="J32" s="139"/>
      <c r="K32" s="139"/>
      <c r="L32" s="139"/>
      <c r="M32" s="139"/>
    </row>
    <row r="33" spans="1:13" s="7" customFormat="1" ht="12.75" x14ac:dyDescent="0.2">
      <c r="A33" s="191" t="s">
        <v>38</v>
      </c>
      <c r="B33" s="145" t="s">
        <v>12</v>
      </c>
      <c r="C33" s="1" t="s">
        <v>13</v>
      </c>
      <c r="D33" s="2">
        <v>39083</v>
      </c>
      <c r="E33" s="118">
        <f>cobranças!AY34/1000000</f>
        <v>3.1419114599999998</v>
      </c>
      <c r="F33" s="118">
        <f>cobranças!BF34/1000000</f>
        <v>3.1844690400000002</v>
      </c>
      <c r="G33" s="114">
        <f>cobranças!BG34/1000000</f>
        <v>30.257941300000002</v>
      </c>
      <c r="H33" s="121">
        <f>cobranças!BH34/1000000</f>
        <v>29.787440579999998</v>
      </c>
      <c r="J33" s="64"/>
      <c r="K33" s="139"/>
      <c r="L33" s="139"/>
      <c r="M33" s="139"/>
    </row>
    <row r="34" spans="1:13" s="7" customFormat="1" ht="12.75" x14ac:dyDescent="0.2">
      <c r="A34" s="191"/>
      <c r="B34" s="145" t="s">
        <v>16</v>
      </c>
      <c r="C34" s="1" t="s">
        <v>13</v>
      </c>
      <c r="D34" s="2">
        <v>39083</v>
      </c>
      <c r="E34" s="114">
        <f>cobranças!AY35/1000000</f>
        <v>20.774122129999999</v>
      </c>
      <c r="F34" s="114">
        <f>cobranças!BF35/1000000</f>
        <v>15.706541690000206</v>
      </c>
      <c r="G34" s="114">
        <f>cobranças!BG35/1000000</f>
        <v>161.12199559000001</v>
      </c>
      <c r="H34" s="121">
        <f>cobranças!BH35/1000000</f>
        <v>148.57739331000022</v>
      </c>
      <c r="J34" s="64"/>
      <c r="K34" s="139"/>
      <c r="L34" s="139"/>
      <c r="M34" s="139"/>
    </row>
    <row r="35" spans="1:13" s="7" customFormat="1" ht="12.75" x14ac:dyDescent="0.2">
      <c r="A35" s="191"/>
      <c r="B35" s="145" t="s">
        <v>30</v>
      </c>
      <c r="C35" s="1" t="s">
        <v>13</v>
      </c>
      <c r="D35" s="2">
        <v>40391</v>
      </c>
      <c r="E35" s="172">
        <f>cobranças!AY36/1000000</f>
        <v>7.7194070000000004</v>
      </c>
      <c r="F35" s="172">
        <f>cobranças!BF36/1000000</f>
        <v>6.2010160000000001</v>
      </c>
      <c r="G35" s="114">
        <f>cobranças!BG36/1000000</f>
        <v>49.12752287</v>
      </c>
      <c r="H35" s="121">
        <f>cobranças!BH36/1000000</f>
        <v>43.39092497</v>
      </c>
      <c r="J35" s="64"/>
      <c r="K35" s="139"/>
      <c r="L35" s="139"/>
      <c r="M35" s="139"/>
    </row>
    <row r="36" spans="1:13" s="7" customFormat="1" ht="12.75" x14ac:dyDescent="0.2">
      <c r="A36" s="191"/>
      <c r="B36" s="4" t="s">
        <v>32</v>
      </c>
      <c r="C36" s="1" t="s">
        <v>13</v>
      </c>
      <c r="D36" s="2">
        <v>40909</v>
      </c>
      <c r="E36" s="114">
        <f>cobranças!AY37/1000000</f>
        <v>6.0849006900000004</v>
      </c>
      <c r="F36" s="114">
        <f>cobranças!BF37/1000000</f>
        <v>6.0818600900000002</v>
      </c>
      <c r="G36" s="114">
        <f>cobranças!BG37/1000000</f>
        <v>46.396567220000001</v>
      </c>
      <c r="H36" s="121">
        <f>cobranças!BH37/1000000</f>
        <v>46.24510403</v>
      </c>
      <c r="J36" s="64"/>
      <c r="K36" s="139"/>
      <c r="L36" s="139"/>
      <c r="M36" s="139"/>
    </row>
    <row r="37" spans="1:13" s="7" customFormat="1" ht="12.75" x14ac:dyDescent="0.2">
      <c r="A37" s="191"/>
      <c r="B37" s="145" t="s">
        <v>31</v>
      </c>
      <c r="C37" s="1" t="s">
        <v>13</v>
      </c>
      <c r="D37" s="2">
        <v>41426</v>
      </c>
      <c r="E37" s="114">
        <f>cobranças!AY38/1000000</f>
        <v>7.3022461600000002</v>
      </c>
      <c r="F37" s="114">
        <f>cobranças!BF38/1000000</f>
        <v>5.5059766599999991</v>
      </c>
      <c r="G37" s="114">
        <f>cobranças!BG38/1000000</f>
        <v>22.385397079999997</v>
      </c>
      <c r="H37" s="121">
        <f>cobranças!BH38/1000000</f>
        <v>14.894242469999998</v>
      </c>
      <c r="J37" s="64"/>
      <c r="K37" s="139"/>
      <c r="L37" s="139"/>
      <c r="M37" s="139"/>
    </row>
    <row r="38" spans="1:13" s="7" customFormat="1" ht="12.75" x14ac:dyDescent="0.2">
      <c r="A38" s="191"/>
      <c r="B38" s="145" t="s">
        <v>94</v>
      </c>
      <c r="C38" s="1" t="s">
        <v>13</v>
      </c>
      <c r="D38" s="2">
        <v>41640</v>
      </c>
      <c r="E38" s="114">
        <f>cobranças!AY39/1000000</f>
        <v>35.485028370000002</v>
      </c>
      <c r="F38" s="114">
        <f>cobranças!BF39/1000000</f>
        <v>32.766982859999999</v>
      </c>
      <c r="G38" s="114">
        <f>cobranças!BG39/1000000</f>
        <v>74.404720100000006</v>
      </c>
      <c r="H38" s="121">
        <f>cobranças!BH39/1000000</f>
        <v>70.246804439999991</v>
      </c>
      <c r="J38" s="64"/>
      <c r="K38" s="139"/>
      <c r="L38" s="139"/>
      <c r="M38" s="139"/>
    </row>
    <row r="39" spans="1:13" s="144" customFormat="1" ht="12.75" x14ac:dyDescent="0.2">
      <c r="A39" s="191"/>
      <c r="B39" s="145" t="s">
        <v>118</v>
      </c>
      <c r="C39" s="1" t="s">
        <v>13</v>
      </c>
      <c r="D39" s="2">
        <v>42583</v>
      </c>
      <c r="E39" s="114">
        <f>cobranças!AY40/1000000</f>
        <v>5.7591728600000005</v>
      </c>
      <c r="F39" s="114">
        <f>cobranças!BF40/1000000</f>
        <v>5.0752161300000012</v>
      </c>
      <c r="G39" s="114">
        <f>cobranças!BG40/1000000</f>
        <v>5.7591728600000005</v>
      </c>
      <c r="H39" s="121">
        <f>cobranças!BH40/1000000</f>
        <v>5.0752161300000012</v>
      </c>
      <c r="J39" s="139"/>
      <c r="K39" s="139"/>
      <c r="L39" s="139"/>
      <c r="M39" s="139"/>
    </row>
    <row r="40" spans="1:13" s="144" customFormat="1" ht="12.75" x14ac:dyDescent="0.2">
      <c r="A40" s="191"/>
      <c r="B40" s="145" t="s">
        <v>119</v>
      </c>
      <c r="C40" s="1" t="s">
        <v>13</v>
      </c>
      <c r="D40" s="2">
        <v>42491</v>
      </c>
      <c r="E40" s="114">
        <f>cobranças!AY41/1000000</f>
        <v>1.91600035</v>
      </c>
      <c r="F40" s="114">
        <f>cobranças!BF41/1000000</f>
        <v>1.8084392300000001</v>
      </c>
      <c r="G40" s="114">
        <f>cobranças!BG41/1000000</f>
        <v>1.91600035</v>
      </c>
      <c r="H40" s="121">
        <f>cobranças!BH41/1000000</f>
        <v>1.8084392300000001</v>
      </c>
      <c r="J40" s="139"/>
      <c r="K40" s="139"/>
      <c r="L40" s="139"/>
      <c r="M40" s="139"/>
    </row>
    <row r="41" spans="1:13" s="144" customFormat="1" ht="12.75" x14ac:dyDescent="0.2">
      <c r="A41" s="191"/>
      <c r="B41" s="145" t="s">
        <v>120</v>
      </c>
      <c r="C41" s="1" t="s">
        <v>13</v>
      </c>
      <c r="D41" s="2">
        <v>42583</v>
      </c>
      <c r="E41" s="114">
        <f>cobranças!AY42/1000000</f>
        <v>0.23639874000000002</v>
      </c>
      <c r="F41" s="114">
        <f>cobranças!BF42/1000000</f>
        <v>0.23164711000000002</v>
      </c>
      <c r="G41" s="114">
        <f>cobranças!BG42/1000000</f>
        <v>0.23639874000000002</v>
      </c>
      <c r="H41" s="121">
        <f>cobranças!BH42/1000000</f>
        <v>0.23164711000000002</v>
      </c>
      <c r="J41" s="139"/>
      <c r="K41" s="139"/>
      <c r="L41" s="139"/>
      <c r="M41" s="139"/>
    </row>
    <row r="42" spans="1:13" s="7" customFormat="1" ht="12.75" x14ac:dyDescent="0.2">
      <c r="A42" s="191"/>
      <c r="B42" s="208" t="s">
        <v>42</v>
      </c>
      <c r="C42" s="208"/>
      <c r="D42" s="208"/>
      <c r="E42" s="117">
        <f>cobranças!AY43/1000000</f>
        <v>88.419187759999986</v>
      </c>
      <c r="F42" s="117">
        <f>cobranças!BF43/1000000</f>
        <v>76.56214881000021</v>
      </c>
      <c r="G42" s="117">
        <f>cobranças!BG43/1000000</f>
        <v>391.60571611000006</v>
      </c>
      <c r="H42" s="130">
        <f>cobranças!BH43/1000000</f>
        <v>360.25721227000025</v>
      </c>
      <c r="J42" s="139"/>
      <c r="K42" s="139"/>
      <c r="L42" s="139"/>
      <c r="M42" s="139"/>
    </row>
    <row r="43" spans="1:13" s="7" customFormat="1" ht="12.75" x14ac:dyDescent="0.2">
      <c r="A43" s="185" t="s">
        <v>44</v>
      </c>
      <c r="B43" s="17" t="s">
        <v>17</v>
      </c>
      <c r="C43" s="1" t="s">
        <v>14</v>
      </c>
      <c r="D43" s="2">
        <v>40238</v>
      </c>
      <c r="E43" s="114">
        <f>cobranças!AY44/1000000</f>
        <v>0.12824232999999999</v>
      </c>
      <c r="F43" s="114">
        <f>cobranças!BF44/1000000</f>
        <v>0.1317132</v>
      </c>
      <c r="G43" s="118">
        <f>cobranças!BG44/1000000</f>
        <v>0.65156349000000002</v>
      </c>
      <c r="H43" s="131">
        <f>cobranças!BH44/1000000</f>
        <v>0.65106860999999994</v>
      </c>
      <c r="I43" s="64"/>
      <c r="J43" s="64"/>
      <c r="K43" s="139"/>
      <c r="L43" s="139"/>
      <c r="M43" s="139"/>
    </row>
    <row r="44" spans="1:13" s="7" customFormat="1" ht="12.75" x14ac:dyDescent="0.2">
      <c r="A44" s="185"/>
      <c r="B44" s="17" t="s">
        <v>19</v>
      </c>
      <c r="C44" s="1" t="s">
        <v>14</v>
      </c>
      <c r="D44" s="2">
        <v>40238</v>
      </c>
      <c r="E44" s="114">
        <f>cobranças!AY45/1000000</f>
        <v>10.424828969999991</v>
      </c>
      <c r="F44" s="114">
        <f>cobranças!BF45/1000000</f>
        <v>9.552391529999996</v>
      </c>
      <c r="G44" s="118">
        <f>cobranças!BG45/1000000</f>
        <v>67.636569469999998</v>
      </c>
      <c r="H44" s="131">
        <f>cobranças!BH45/1000000</f>
        <v>60.657771339999996</v>
      </c>
      <c r="J44" s="64"/>
      <c r="K44" s="139"/>
      <c r="L44" s="139"/>
      <c r="M44" s="139"/>
    </row>
    <row r="45" spans="1:13" s="7" customFormat="1" ht="12.75" x14ac:dyDescent="0.2">
      <c r="A45" s="185"/>
      <c r="B45" s="17" t="s">
        <v>20</v>
      </c>
      <c r="C45" s="1" t="s">
        <v>14</v>
      </c>
      <c r="D45" s="2">
        <v>40238</v>
      </c>
      <c r="E45" s="114">
        <f>cobranças!AY46/1000000</f>
        <v>5.8753880999999994</v>
      </c>
      <c r="F45" s="114">
        <f>cobranças!BF46/1000000</f>
        <v>5.5385350600000018</v>
      </c>
      <c r="G45" s="118">
        <f>cobranças!BG46/1000000</f>
        <v>36.745453619999999</v>
      </c>
      <c r="H45" s="131">
        <f>cobranças!BH46/1000000</f>
        <v>35.563596619999998</v>
      </c>
      <c r="J45" s="64"/>
      <c r="K45" s="139"/>
      <c r="L45" s="139"/>
      <c r="M45" s="139"/>
    </row>
    <row r="46" spans="1:13" s="7" customFormat="1" ht="12.75" x14ac:dyDescent="0.2">
      <c r="A46" s="185"/>
      <c r="B46" s="17" t="s">
        <v>21</v>
      </c>
      <c r="C46" s="1" t="s">
        <v>14</v>
      </c>
      <c r="D46" s="2">
        <v>40909</v>
      </c>
      <c r="E46" s="114">
        <f>cobranças!AY47/1000000</f>
        <v>4.3217086700000005</v>
      </c>
      <c r="F46" s="114">
        <f>cobranças!BF47/1000000</f>
        <v>3.9288113700000014</v>
      </c>
      <c r="G46" s="118">
        <f>cobranças!BG47/1000000</f>
        <v>14.814052080000002</v>
      </c>
      <c r="H46" s="131">
        <f>cobranças!BH47/1000000</f>
        <v>14.287730340000001</v>
      </c>
      <c r="J46" s="64"/>
      <c r="K46" s="139"/>
      <c r="L46" s="139"/>
      <c r="M46" s="139"/>
    </row>
    <row r="47" spans="1:13" s="7" customFormat="1" ht="12.75" x14ac:dyDescent="0.2">
      <c r="A47" s="185"/>
      <c r="B47" s="17" t="s">
        <v>22</v>
      </c>
      <c r="C47" s="1" t="s">
        <v>14</v>
      </c>
      <c r="D47" s="2">
        <v>40909</v>
      </c>
      <c r="E47" s="114">
        <f>cobranças!AY48/1000000</f>
        <v>11.522660949999999</v>
      </c>
      <c r="F47" s="114">
        <f>cobranças!BF48/1000000</f>
        <v>11.699865440000002</v>
      </c>
      <c r="G47" s="118">
        <f>cobranças!BG48/1000000</f>
        <v>39.206438169999998</v>
      </c>
      <c r="H47" s="131">
        <f>cobranças!BH48/1000000</f>
        <v>39.115121330000001</v>
      </c>
      <c r="J47" s="64"/>
      <c r="K47" s="139"/>
      <c r="L47" s="139"/>
      <c r="M47" s="139"/>
    </row>
    <row r="48" spans="1:13" s="7" customFormat="1" ht="12.75" x14ac:dyDescent="0.2">
      <c r="A48" s="185"/>
      <c r="B48" s="17" t="s">
        <v>23</v>
      </c>
      <c r="C48" s="1" t="s">
        <v>14</v>
      </c>
      <c r="D48" s="2">
        <v>40909</v>
      </c>
      <c r="E48" s="114">
        <f>cobranças!AY49/1000000</f>
        <v>2.9882766399999987</v>
      </c>
      <c r="F48" s="114">
        <f>cobranças!BF49/1000000</f>
        <v>2.5609540799999997</v>
      </c>
      <c r="G48" s="118">
        <f>cobranças!BG49/1000000</f>
        <v>10.003688519999999</v>
      </c>
      <c r="H48" s="131">
        <f>cobranças!BH49/1000000</f>
        <v>9.4847655399999997</v>
      </c>
      <c r="J48" s="64"/>
      <c r="K48" s="139"/>
      <c r="L48" s="139"/>
      <c r="M48" s="139"/>
    </row>
    <row r="49" spans="1:13" s="7" customFormat="1" ht="12.75" x14ac:dyDescent="0.2">
      <c r="A49" s="185"/>
      <c r="B49" s="17" t="s">
        <v>24</v>
      </c>
      <c r="C49" s="1" t="s">
        <v>14</v>
      </c>
      <c r="D49" s="2">
        <v>40909</v>
      </c>
      <c r="E49" s="114">
        <f>cobranças!AY50/1000000</f>
        <v>0.96490619000000011</v>
      </c>
      <c r="F49" s="114">
        <f>cobranças!BF50/1000000</f>
        <v>0.67658945000000015</v>
      </c>
      <c r="G49" s="118">
        <f>cobranças!BG50/1000000</f>
        <v>3.2108458500000001</v>
      </c>
      <c r="H49" s="131">
        <f>cobranças!BH50/1000000</f>
        <v>2.8215595099999997</v>
      </c>
      <c r="J49" s="64"/>
      <c r="K49" s="139"/>
      <c r="L49" s="139"/>
      <c r="M49" s="139"/>
    </row>
    <row r="50" spans="1:13" s="7" customFormat="1" ht="12.75" x14ac:dyDescent="0.2">
      <c r="A50" s="185"/>
      <c r="B50" s="17" t="s">
        <v>25</v>
      </c>
      <c r="C50" s="1" t="s">
        <v>14</v>
      </c>
      <c r="D50" s="2">
        <v>40909</v>
      </c>
      <c r="E50" s="114">
        <f>cobranças!AY51/1000000</f>
        <v>1.4726331699999997</v>
      </c>
      <c r="F50" s="114">
        <f>cobranças!BF51/1000000</f>
        <v>0.94207746000000014</v>
      </c>
      <c r="G50" s="118">
        <f>cobranças!BG51/1000000</f>
        <v>4.1878324299999994</v>
      </c>
      <c r="H50" s="131">
        <f>cobranças!BH51/1000000</f>
        <v>3.3859514500000003</v>
      </c>
      <c r="J50" s="64"/>
      <c r="K50" s="139"/>
      <c r="L50" s="139"/>
      <c r="M50" s="139"/>
    </row>
    <row r="51" spans="1:13" s="7" customFormat="1" ht="12.75" x14ac:dyDescent="0.2">
      <c r="A51" s="185"/>
      <c r="B51" s="17" t="s">
        <v>26</v>
      </c>
      <c r="C51" s="1" t="s">
        <v>14</v>
      </c>
      <c r="D51" s="2">
        <v>40909</v>
      </c>
      <c r="E51" s="114">
        <f>cobranças!AY52/1000000</f>
        <v>1.0485518699999998</v>
      </c>
      <c r="F51" s="114">
        <f>cobranças!BF52/1000000</f>
        <v>0.87732151999999974</v>
      </c>
      <c r="G51" s="118">
        <f>cobranças!BG52/1000000</f>
        <v>3.6920228799999992</v>
      </c>
      <c r="H51" s="131">
        <f>cobranças!BH52/1000000</f>
        <v>3.3996697899999999</v>
      </c>
      <c r="J51" s="64"/>
      <c r="K51" s="139"/>
      <c r="L51" s="139"/>
      <c r="M51" s="139"/>
    </row>
    <row r="52" spans="1:13" s="7" customFormat="1" ht="12.75" x14ac:dyDescent="0.2">
      <c r="A52" s="185"/>
      <c r="B52" s="17" t="s">
        <v>97</v>
      </c>
      <c r="C52" s="1" t="s">
        <v>14</v>
      </c>
      <c r="D52" s="2">
        <v>41944</v>
      </c>
      <c r="E52" s="114">
        <f>cobranças!AY53/1000000</f>
        <v>1.5193328699999999</v>
      </c>
      <c r="F52" s="114">
        <f>cobranças!BF53/1000000</f>
        <v>1.2113297599999997</v>
      </c>
      <c r="G52" s="118">
        <f>cobranças!BG53/1000000</f>
        <v>2.9078530899999997</v>
      </c>
      <c r="H52" s="131">
        <f>cobranças!BH53/1000000</f>
        <v>2.2861832799999999</v>
      </c>
      <c r="J52" s="64"/>
      <c r="K52" s="139"/>
      <c r="L52" s="139"/>
      <c r="M52" s="139"/>
    </row>
    <row r="53" spans="1:13" s="7" customFormat="1" ht="12.75" x14ac:dyDescent="0.2">
      <c r="A53" s="185"/>
      <c r="B53" s="17" t="s">
        <v>98</v>
      </c>
      <c r="C53" s="1" t="s">
        <v>14</v>
      </c>
      <c r="D53" s="2">
        <v>41944</v>
      </c>
      <c r="E53" s="114">
        <f>cobranças!AY54/1000000</f>
        <v>1.839363480000002</v>
      </c>
      <c r="F53" s="114">
        <f>cobranças!BF54/1000000</f>
        <v>1.2801046900000008</v>
      </c>
      <c r="G53" s="118">
        <f>cobranças!BG54/1000000</f>
        <v>3.1835257700000024</v>
      </c>
      <c r="H53" s="131">
        <f>cobranças!BH54/1000000</f>
        <v>2.2134463800000006</v>
      </c>
      <c r="J53" s="64"/>
      <c r="K53" s="139"/>
      <c r="L53" s="139"/>
      <c r="M53" s="139"/>
    </row>
    <row r="54" spans="1:13" s="7" customFormat="1" ht="12.75" x14ac:dyDescent="0.2">
      <c r="A54" s="185"/>
      <c r="B54" s="194" t="s">
        <v>43</v>
      </c>
      <c r="C54" s="194"/>
      <c r="D54" s="194"/>
      <c r="E54" s="116">
        <f>cobranças!AY55/1000000</f>
        <v>42.105893239999986</v>
      </c>
      <c r="F54" s="116">
        <f>cobranças!BF55/1000000</f>
        <v>38.399693559999996</v>
      </c>
      <c r="G54" s="119">
        <f>cobranças!BG55/1000000</f>
        <v>186.23984537000001</v>
      </c>
      <c r="H54" s="132">
        <f>cobranças!BH55/1000000</f>
        <v>173.86686418999997</v>
      </c>
      <c r="J54" s="139"/>
      <c r="K54" s="139"/>
      <c r="L54" s="139"/>
      <c r="M54" s="139"/>
    </row>
    <row r="55" spans="1:13" s="7" customFormat="1" ht="12.75" x14ac:dyDescent="0.2">
      <c r="A55" s="191" t="s">
        <v>37</v>
      </c>
      <c r="B55" s="17" t="s">
        <v>33</v>
      </c>
      <c r="C55" s="1" t="s">
        <v>34</v>
      </c>
      <c r="D55" s="2">
        <v>41518</v>
      </c>
      <c r="E55" s="173">
        <f>cobranças!AY56/1000000</f>
        <v>3.8146745399999999</v>
      </c>
      <c r="F55" s="173">
        <f>cobranças!BF56/1000000</f>
        <v>3.7994979300000002</v>
      </c>
      <c r="G55" s="114">
        <f>cobranças!BG56/1000000</f>
        <v>11.054805249999999</v>
      </c>
      <c r="H55" s="121">
        <f>cobranças!BH56/1000000</f>
        <v>10.515204480000001</v>
      </c>
      <c r="J55" s="64"/>
      <c r="K55" s="139"/>
      <c r="L55" s="139"/>
      <c r="M55" s="139"/>
    </row>
    <row r="56" spans="1:13" s="7" customFormat="1" ht="12.75" x14ac:dyDescent="0.2">
      <c r="A56" s="191"/>
      <c r="B56" s="208" t="s">
        <v>45</v>
      </c>
      <c r="C56" s="208"/>
      <c r="D56" s="208"/>
      <c r="E56" s="117">
        <f>cobranças!AY57/1000000</f>
        <v>3.8146745399999999</v>
      </c>
      <c r="F56" s="117">
        <f>cobranças!BF57/1000000</f>
        <v>3.7994979300000002</v>
      </c>
      <c r="G56" s="117">
        <f>cobranças!BG57/1000000</f>
        <v>11.054805249999999</v>
      </c>
      <c r="H56" s="130">
        <f>cobranças!BH57/1000000</f>
        <v>10.515204480000001</v>
      </c>
      <c r="J56" s="64"/>
      <c r="K56" s="139"/>
      <c r="L56" s="139"/>
      <c r="M56" s="139"/>
    </row>
    <row r="57" spans="1:13" s="7" customFormat="1" ht="12.75" x14ac:dyDescent="0.2">
      <c r="A57" s="195" t="s">
        <v>95</v>
      </c>
      <c r="B57" s="17" t="s">
        <v>101</v>
      </c>
      <c r="C57" s="1" t="s">
        <v>100</v>
      </c>
      <c r="D57" s="2">
        <v>42005</v>
      </c>
      <c r="E57" s="114">
        <f>cobranças!AY58/1000000</f>
        <v>0</v>
      </c>
      <c r="F57" s="114">
        <f>cobranças!BF58/1000000</f>
        <v>0</v>
      </c>
      <c r="G57" s="114">
        <f>cobranças!BG58/1000000</f>
        <v>4.12405592</v>
      </c>
      <c r="H57" s="121">
        <f>cobranças!BH58/1000000</f>
        <v>0.40864384000000004</v>
      </c>
      <c r="J57" s="64"/>
      <c r="K57" s="139"/>
      <c r="L57" s="139"/>
      <c r="M57" s="139"/>
    </row>
    <row r="58" spans="1:13" s="144" customFormat="1" ht="12.75" x14ac:dyDescent="0.2">
      <c r="A58" s="195"/>
      <c r="B58" s="145" t="s">
        <v>116</v>
      </c>
      <c r="C58" s="1" t="s">
        <v>100</v>
      </c>
      <c r="D58" s="20">
        <v>42005</v>
      </c>
      <c r="E58" s="114">
        <f>cobranças!AY59/1000000</f>
        <v>0.29467600999999999</v>
      </c>
      <c r="F58" s="114">
        <f>cobranças!BF59/1000000</f>
        <v>0.23998768999999998</v>
      </c>
      <c r="G58" s="114">
        <f>cobranças!BG59/1000000</f>
        <v>0.29467600999999999</v>
      </c>
      <c r="H58" s="121">
        <f>cobranças!BH59/1000000</f>
        <v>0.23998768999999998</v>
      </c>
      <c r="J58" s="139"/>
      <c r="K58" s="139"/>
      <c r="L58" s="139"/>
      <c r="M58" s="139"/>
    </row>
    <row r="59" spans="1:13" s="144" customFormat="1" ht="12.75" x14ac:dyDescent="0.2">
      <c r="A59" s="195"/>
      <c r="B59" s="145" t="s">
        <v>102</v>
      </c>
      <c r="C59" s="1" t="s">
        <v>100</v>
      </c>
      <c r="D59" s="20">
        <v>42005</v>
      </c>
      <c r="E59" s="114">
        <f>cobranças!AY60/1000000</f>
        <v>1.25157436</v>
      </c>
      <c r="F59" s="114">
        <f>cobranças!BF60/1000000</f>
        <v>0.24051916000000001</v>
      </c>
      <c r="G59" s="114">
        <f>cobranças!BG60/1000000</f>
        <v>1.25157436</v>
      </c>
      <c r="H59" s="121">
        <f>cobranças!BH60/1000000</f>
        <v>0.24051916000000001</v>
      </c>
      <c r="J59" s="139"/>
      <c r="K59" s="139"/>
      <c r="L59" s="139"/>
      <c r="M59" s="139"/>
    </row>
    <row r="60" spans="1:13" s="144" customFormat="1" ht="12.75" x14ac:dyDescent="0.2">
      <c r="A60" s="195"/>
      <c r="B60" s="145" t="s">
        <v>117</v>
      </c>
      <c r="C60" s="1" t="s">
        <v>100</v>
      </c>
      <c r="D60" s="20">
        <v>42005</v>
      </c>
      <c r="E60" s="114">
        <f>cobranças!AY61/1000000</f>
        <v>0.51397721000000007</v>
      </c>
      <c r="F60" s="114">
        <f>cobranças!BF61/1000000</f>
        <v>0.24423991999999997</v>
      </c>
      <c r="G60" s="114">
        <f>cobranças!BG61/1000000</f>
        <v>0.51397721000000007</v>
      </c>
      <c r="H60" s="121">
        <f>cobranças!BH61/1000000</f>
        <v>0.24423991999999997</v>
      </c>
      <c r="J60" s="139"/>
      <c r="K60" s="139"/>
      <c r="L60" s="139"/>
      <c r="M60" s="139"/>
    </row>
    <row r="61" spans="1:13" s="7" customFormat="1" ht="12.75" x14ac:dyDescent="0.2">
      <c r="A61" s="195"/>
      <c r="B61" s="194" t="s">
        <v>99</v>
      </c>
      <c r="C61" s="194"/>
      <c r="D61" s="194"/>
      <c r="E61" s="116">
        <f>cobranças!AY62/1000000</f>
        <v>2.0602275800000003</v>
      </c>
      <c r="F61" s="116">
        <f>cobranças!BF62/1000000</f>
        <v>0.72474676999999998</v>
      </c>
      <c r="G61" s="116">
        <f>cobranças!BG62/1000000</f>
        <v>6.1842835000000003</v>
      </c>
      <c r="H61" s="122">
        <f>cobranças!BH62/1000000</f>
        <v>1.1333906100000002</v>
      </c>
      <c r="J61" s="139"/>
      <c r="K61" s="139"/>
      <c r="L61" s="139"/>
      <c r="M61" s="139"/>
    </row>
    <row r="62" spans="1:13" s="11" customFormat="1" ht="15" customHeight="1" thickBot="1" x14ac:dyDescent="0.3">
      <c r="A62" s="240" t="s">
        <v>126</v>
      </c>
      <c r="B62" s="241"/>
      <c r="C62" s="241"/>
      <c r="D62" s="241"/>
      <c r="E62" s="120">
        <f>cobranças!AY63/1000000</f>
        <v>328.59746511999998</v>
      </c>
      <c r="F62" s="120">
        <f>cobranças!BF63/1000000</f>
        <v>295.23060431000016</v>
      </c>
      <c r="G62" s="120">
        <f>cobranças!BG63/1000000</f>
        <v>2088.33037814</v>
      </c>
      <c r="H62" s="124">
        <f>cobranças!BH63/1000000</f>
        <v>1942.3360584230002</v>
      </c>
      <c r="J62" s="175"/>
    </row>
    <row r="63" spans="1:13" s="51" customFormat="1" ht="12.75" x14ac:dyDescent="0.2">
      <c r="A63" s="5"/>
      <c r="B63" s="48"/>
      <c r="C63" s="48"/>
      <c r="D63" s="48"/>
      <c r="E63" s="49"/>
      <c r="F63" s="49"/>
      <c r="G63" s="49"/>
      <c r="H63" s="49"/>
      <c r="J63" s="176"/>
    </row>
    <row r="64" spans="1:13" s="51" customFormat="1" x14ac:dyDescent="0.25">
      <c r="A64" s="65"/>
      <c r="B64" s="66"/>
      <c r="C64" s="66"/>
      <c r="D64" s="66"/>
      <c r="E64" s="52"/>
      <c r="F64" s="52"/>
      <c r="G64" s="52"/>
      <c r="H64" s="52"/>
    </row>
    <row r="65" spans="2:8" s="51" customFormat="1" ht="12.75" x14ac:dyDescent="0.2">
      <c r="B65" s="48"/>
      <c r="C65" s="48"/>
      <c r="D65" s="48"/>
      <c r="E65" s="49"/>
      <c r="F65" s="49"/>
      <c r="G65" s="49"/>
      <c r="H65" s="49"/>
    </row>
  </sheetData>
  <mergeCells count="21">
    <mergeCell ref="A62:D62"/>
    <mergeCell ref="A43:A54"/>
    <mergeCell ref="B54:D54"/>
    <mergeCell ref="A55:A56"/>
    <mergeCell ref="B56:D56"/>
    <mergeCell ref="A57:A61"/>
    <mergeCell ref="B61:D61"/>
    <mergeCell ref="A9:A21"/>
    <mergeCell ref="B21:D21"/>
    <mergeCell ref="A22:A32"/>
    <mergeCell ref="B32:D32"/>
    <mergeCell ref="A33:A42"/>
    <mergeCell ref="B42:D42"/>
    <mergeCell ref="E2:F2"/>
    <mergeCell ref="G2:H2"/>
    <mergeCell ref="A4:A8"/>
    <mergeCell ref="B8:D8"/>
    <mergeCell ref="A1:H1"/>
    <mergeCell ref="A2:B3"/>
    <mergeCell ref="C2:C3"/>
    <mergeCell ref="D2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cobranças</vt:lpstr>
      <vt:lpstr>para conjuntura</vt:lpstr>
      <vt:lpstr>para conjuntura1</vt:lpstr>
      <vt:lpstr>cobranças!Area_de_impressao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Usuário do Windows</cp:lastModifiedBy>
  <cp:lastPrinted>2014-03-06T19:55:34Z</cp:lastPrinted>
  <dcterms:created xsi:type="dcterms:W3CDTF">2013-11-01T14:05:07Z</dcterms:created>
  <dcterms:modified xsi:type="dcterms:W3CDTF">2017-06-12T20:25:26Z</dcterms:modified>
</cp:coreProperties>
</file>